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860" windowWidth="20175" windowHeight="4305" tabRatio="652" activeTab="10"/>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definedNames>
    <definedName name="_xlnm.Print_Area" localSheetId="1">'01'!$A$1:$U$42</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'04'!$A$1:$U$129</definedName>
    <definedName name="_xlnm.Print_Area" localSheetId="9">'04 (bỏ)'!$A$1:$U$23</definedName>
    <definedName name="_xlnm.Print_Area" localSheetId="10">'05'!$A$1:$U$123</definedName>
    <definedName name="_xlnm.Print_Area" localSheetId="11">'05 (bỏ)'!$A$1:$V$23</definedName>
    <definedName name="_xlnm.Print_Area" localSheetId="12">'06'!$A$1:$J$21</definedName>
    <definedName name="_xlnm.Print_Area" localSheetId="13">'07'!$A$1:$J$21</definedName>
    <definedName name="_xlnm.Print_Area" localSheetId="14">'08'!$A$1:$W$57</definedName>
    <definedName name="_xlnm.Print_Area" localSheetId="15">'09'!$A$1:$U$21</definedName>
    <definedName name="_xlnm.Print_Area" localSheetId="16">'10'!$A$1:$X$21</definedName>
    <definedName name="_xlnm.Print_Area" localSheetId="17">'11'!$A$1:$T$21</definedName>
    <definedName name="_xlnm.Print_Area" localSheetId="18">'12'!$A$1:$V$19</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<sst xmlns="http://schemas.openxmlformats.org/spreadsheetml/2006/main" count="1518" uniqueCount="479">
  <si>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</si>
  <si>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</si>
  <si>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</si>
  <si>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</si>
  <si>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</si>
  <si>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</si>
  <si>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</si>
  <si>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</si>
  <si>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</si>
  <si>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</si>
  <si>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</si>
  <si>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</si>
  <si>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</si>
  <si>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</si>
  <si>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</si>
  <si>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</si>
  <si>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</si>
  <si>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</si>
  <si>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</si>
  <si>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</si>
  <si>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</si>
  <si>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</si>
  <si>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</si>
  <si>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</si>
  <si>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</si>
  <si>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</si>
  <si>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</si>
  <si>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</si>
  <si>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</si>
  <si>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</si>
  <si>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</si>
  <si>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</si>
  <si>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</si>
  <si>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</si>
  <si>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</si>
  <si>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</si>
  <si>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</si>
  <si>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</si>
  <si>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</si>
  <si>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</si>
  <si>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</si>
  <si>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</si>
  <si>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</si>
  <si>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</si>
  <si>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</si>
  <si>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</si>
  <si>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</si>
  <si>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</si>
  <si>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</si>
  <si>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</si>
  <si>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</si>
  <si>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</si>
  <si>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</si>
  <si>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</si>
  <si>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</si>
  <si>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</si>
  <si>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</si>
  <si>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</si>
  <si>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</si>
  <si>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</si>
  <si>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</si>
  <si>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</si>
  <si>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</si>
  <si>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</si>
  <si>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</si>
  <si>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</si>
  <si>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</si>
  <si>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</si>
  <si>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</si>
  <si>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</si>
  <si>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</si>
  <si>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</si>
  <si>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</si>
  <si>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</si>
  <si>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</si>
  <si>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</si>
  <si>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</si>
  <si>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</si>
  <si>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</si>
  <si>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</si>
  <si>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</si>
  <si>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</si>
  <si>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</si>
  <si>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</si>
  <si>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</si>
  <si>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</si>
  <si>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</si>
  <si>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</si>
  <si>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</si>
  <si>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</si>
  <si>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</si>
  <si>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</si>
  <si>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</si>
  <si>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</si>
  <si>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</si>
  <si>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</si>
  <si>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</si>
  <si>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</si>
  <si>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</si>
  <si>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</si>
  <si>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</si>
  <si>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</si>
  <si>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</si>
  <si>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</si>
  <si>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</si>
  <si>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</si>
  <si>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</si>
  <si>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</si>
  <si>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</si>
  <si>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</si>
  <si>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</si>
  <si>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</si>
  <si>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</si>
  <si>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</si>
  <si>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</si>
  <si>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</si>
  <si>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</si>
  <si>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</si>
  <si>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</si>
  <si>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</si>
  <si>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</si>
  <si>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</si>
  <si>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</si>
  <si>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</si>
  <si>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</si>
  <si>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</si>
  <si>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</si>
  <si>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</si>
  <si>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</si>
  <si>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</si>
  <si>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</si>
  <si>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</si>
  <si>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</si>
  <si>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</si>
  <si>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</si>
  <si>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</si>
  <si>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</si>
  <si>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</si>
  <si>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</si>
  <si>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</si>
  <si>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</si>
  <si>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</si>
  <si>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</si>
  <si>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</si>
  <si>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</si>
  <si>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</si>
  <si>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</si>
  <si>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</si>
  <si>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</si>
  <si>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</si>
  <si>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</si>
  <si>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</si>
  <si>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</si>
  <si>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</si>
  <si>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</si>
  <si>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</si>
  <si>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</si>
  <si>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</si>
  <si>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</si>
  <si>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</si>
  <si>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</si>
  <si>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</si>
  <si>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KẾT QUẢ THI HÀNH ÁN DÂN SỰ TÍNH BẰNG VIỆC CHIA THEO CƠ QUAN THI HÀNH ÁN DÂN SỰ VÀ CHẤP HÀNH VIÊN
……..tháng/năm ……..</t>
  </si>
  <si>
    <t>KẾT QUẢ THI HÀNH ÁN DÂN SỰ TÍNH BẰNG TIỀN CHIA THEO CƠ QUAN THI HÀNH ÁN DÂN SỰ VÀ CHẤP HÀNH VIÊN
……..tháng/năm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</si>
  <si>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</si>
  <si>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</si>
  <si>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</si>
  <si>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</si>
  <si>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</si>
  <si>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</si>
  <si>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</si>
  <si>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</si>
  <si>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</si>
  <si>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</si>
  <si>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</si>
  <si>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</si>
  <si>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r>
      <t xml:space="preserve">KẾT QUẢ ĐỀ NGHỊ, XÉT MIỄN VÀ GIẢM NGHĨA VỤ 
THI HÀNH ÁN DÂN SỰ
</t>
    </r>
    <r>
      <rPr>
        <sz val="13"/>
        <rFont val="Times New Roman"/>
        <family val="1"/>
      </rPr>
      <t>……..tháng/năm ……..</t>
    </r>
  </si>
  <si>
    <t xml:space="preserve">Số đề nghị xét miễn </t>
  </si>
  <si>
    <t>Số đã được xét miễn</t>
  </si>
  <si>
    <t>Số đề nghị giảm</t>
  </si>
  <si>
    <t>Số đã được xét giảm</t>
  </si>
  <si>
    <t>Số việc</t>
  </si>
  <si>
    <t>Số tiền</t>
  </si>
  <si>
    <t>Chi cục Thi hành án…</t>
  </si>
  <si>
    <r>
      <t xml:space="preserve">KẾT QUẢ CƯỠNG CHẾ THI HÀNH ÁN DÂN SỰ
</t>
    </r>
    <r>
      <rPr>
        <sz val="13"/>
        <rFont val="Times New Roman"/>
        <family val="1"/>
      </rPr>
      <t>……..tháng/năm ……..</t>
    </r>
  </si>
  <si>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</si>
  <si>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</si>
  <si>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</si>
  <si>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</si>
  <si>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</si>
  <si>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</si>
  <si>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</si>
  <si>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</si>
  <si>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Chi cục THADS…</t>
  </si>
  <si>
    <r>
      <t xml:space="preserve">KẾT QUẢ GIẢI QUYẾT KHIẾU NẠI, TỐ CÁO 
VỀ THI HÀNH ÁN DÂN SỰ
</t>
    </r>
    <r>
      <rPr>
        <sz val="13"/>
        <rFont val="Times New Roman"/>
        <family val="1"/>
      </rPr>
      <t>……..tháng/năm ……..</t>
    </r>
  </si>
  <si>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</si>
  <si>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</si>
  <si>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</si>
  <si>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</si>
  <si>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</si>
  <si>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</si>
  <si>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</si>
  <si>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</si>
  <si>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</si>
  <si>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</si>
  <si>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</si>
  <si>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</si>
  <si>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</si>
  <si>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</si>
  <si>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</si>
  <si>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</si>
  <si>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</si>
  <si>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</si>
  <si>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</si>
  <si>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</si>
  <si>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</si>
  <si>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</si>
  <si>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</si>
  <si>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</si>
  <si>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</si>
  <si>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</si>
  <si>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</si>
  <si>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</si>
  <si>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</si>
  <si>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r>
      <t xml:space="preserve">TIẾP CÔNG DÂN TRONG THI HÀNH ÁN DÂN SỰ
</t>
    </r>
    <r>
      <rPr>
        <sz val="13"/>
        <rFont val="Times New Roman"/>
        <family val="1"/>
      </rPr>
      <t>……..tháng/năm ……..</t>
    </r>
  </si>
  <si>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</si>
  <si>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</si>
  <si>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</si>
  <si>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</si>
  <si>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</si>
  <si>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</si>
  <si>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</si>
  <si>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</si>
  <si>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</si>
  <si>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</si>
  <si>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</si>
  <si>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</si>
  <si>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</si>
  <si>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</si>
  <si>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</si>
  <si>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</si>
  <si>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</si>
  <si>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Chi cục THADS</t>
  </si>
  <si>
    <r>
      <t xml:space="preserve">KẾT QUẢ GIÁM SÁT, KIỂM SÁT THI HÀNH ÁN DÂN SỰ
</t>
    </r>
    <r>
      <rPr>
        <sz val="13"/>
        <rFont val="Times New Roman"/>
        <family val="1"/>
      </rPr>
      <t>……..tháng/năm ……..</t>
    </r>
  </si>
  <si>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</si>
  <si>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</si>
  <si>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</si>
  <si>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</si>
  <si>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</si>
  <si>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</si>
  <si>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</si>
  <si>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</si>
  <si>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</si>
  <si>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</si>
  <si>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</si>
  <si>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</si>
  <si>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</si>
  <si>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</si>
  <si>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</si>
  <si>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</si>
  <si>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</si>
  <si>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</si>
  <si>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r>
      <t xml:space="preserve">KẾT QUẢ BỒI THƯỜNG  NHÀ NƯỚC TRONG THI HÀNH ÁN DÂN SỰ
</t>
    </r>
    <r>
      <rPr>
        <sz val="14"/>
        <color indexed="8"/>
        <rFont val="Times New Roman"/>
        <family val="1"/>
      </rPr>
      <t>….tháng/năm………..</t>
    </r>
  </si>
  <si>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</si>
  <si>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</si>
  <si>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</si>
  <si>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</si>
  <si>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</si>
  <si>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</si>
  <si>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</si>
  <si>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</si>
  <si>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</si>
  <si>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</si>
  <si>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</si>
  <si>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</si>
  <si>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</si>
  <si>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</si>
  <si>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</si>
  <si>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</si>
  <si>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</si>
  <si>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</si>
  <si>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r>
      <t xml:space="preserve">KẾT QUẢ THEO DÕI VIỆC THI HÀNH  ÁN HÀNH CHÍNH 
</t>
    </r>
    <r>
      <rPr>
        <sz val="14"/>
        <rFont val="Times New Roman"/>
        <family val="1"/>
      </rPr>
      <t>…..tháng/năm …..….</t>
    </r>
  </si>
  <si>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</si>
  <si>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</si>
  <si>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</si>
  <si>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</si>
  <si>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</si>
  <si>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</si>
  <si>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</si>
  <si>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</si>
  <si>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</si>
  <si>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</si>
  <si>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</si>
  <si>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</si>
  <si>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</si>
  <si>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</si>
  <si>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</si>
  <si>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</si>
  <si>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Chi cục THADS…..</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</si>
  <si>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</si>
  <si>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</si>
  <si>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</si>
  <si>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</si>
  <si>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</si>
  <si>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</si>
  <si>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</si>
  <si>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</si>
  <si>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</si>
  <si>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</si>
  <si>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</si>
  <si>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</si>
  <si>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</si>
  <si>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</si>
  <si>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</si>
  <si>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</si>
  <si>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</si>
  <si>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</si>
  <si>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</si>
  <si>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</si>
  <si>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KẾT QUẢ THI HÀNH ÁN DÂN SỰ TÍNH BẰNG TIỀN
……..tháng/năm ……..</t>
  </si>
  <si>
    <t>KẾT QUẢ THI HÀNH ÁN DÂN SỰ TÍNH BẰNG VIỆC
……..tháng/năm ……..</t>
  </si>
  <si>
    <t>KẾT QUẢ THI HÀNH  CHO NGÂN SÁCH NHÀ NƯỚC
……..tháng/năm ……..</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</si>
  <si>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</si>
  <si>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</si>
  <si>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</si>
  <si>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</si>
  <si>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</si>
  <si>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</si>
  <si>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</si>
  <si>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</si>
  <si>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</si>
  <si>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</si>
  <si>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</si>
  <si>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</si>
  <si>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</si>
  <si>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</si>
  <si>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</si>
  <si>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</si>
  <si>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</si>
  <si>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</si>
  <si>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</si>
  <si>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</si>
  <si>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</si>
  <si>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</si>
  <si>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</si>
  <si>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</si>
  <si>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</si>
  <si>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</si>
  <si>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</si>
  <si>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B</t>
  </si>
  <si>
    <t>Các Chi cục</t>
  </si>
  <si>
    <t>H Tân Hồng</t>
  </si>
  <si>
    <t>TX Hồng Ngự</t>
  </si>
  <si>
    <t>III</t>
  </si>
  <si>
    <t>H Hồng Ngự</t>
  </si>
  <si>
    <t>IV</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</si>
  <si>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</si>
  <si>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</si>
  <si>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</si>
  <si>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</si>
  <si>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</si>
  <si>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</si>
  <si>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</si>
  <si>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</si>
  <si>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</si>
  <si>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</si>
  <si>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</si>
  <si>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</si>
  <si>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</si>
  <si>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</si>
  <si>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</si>
  <si>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</si>
  <si>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</si>
  <si>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Đơn vị  báo cáo: 
Cục THADS tỉnh Đồng Tháp
Đơn vị nhận báo cáo:
Tổng Cục THADS</t>
  </si>
  <si>
    <t>Vũ Quang Hiện</t>
  </si>
  <si>
    <t>KT. CỤC TRƯỞNG
PHÓ CỤC TRƯỞNG</t>
  </si>
  <si>
    <t>Nguyễn Chí Hòa</t>
  </si>
  <si>
    <t>Nguyễn Văn Bạc</t>
  </si>
  <si>
    <t>Đỗ Thành Lơ</t>
  </si>
  <si>
    <t>Lê Phước Bé Sáu</t>
  </si>
  <si>
    <t>Nguyễn Kim Tuân</t>
  </si>
  <si>
    <t>Nguyễn Văn Thủy</t>
  </si>
  <si>
    <t>Nguyễn Minh Tấn</t>
  </si>
  <si>
    <t>Trần Công Bằng</t>
  </si>
  <si>
    <t>Trần Minh Tý</t>
  </si>
  <si>
    <t>Mai Thị Thu Cúc</t>
  </si>
  <si>
    <t>Bùi Văn Khanh</t>
  </si>
  <si>
    <t>01</t>
  </si>
  <si>
    <t>Nguyễn Ngọc Phú</t>
  </si>
  <si>
    <t>02</t>
  </si>
  <si>
    <t>Lê Trọng Trưởng</t>
  </si>
  <si>
    <t>03</t>
  </si>
  <si>
    <t>Trần Công Hiệp</t>
  </si>
  <si>
    <t>04</t>
  </si>
  <si>
    <t>Huỳnh Công Tân</t>
  </si>
  <si>
    <t>05</t>
  </si>
  <si>
    <t>Võ Minh Dũng</t>
  </si>
  <si>
    <t>06</t>
  </si>
  <si>
    <t>Trần Trọng Quyết</t>
  </si>
  <si>
    <t>Nguyễn Tấn Thái</t>
  </si>
  <si>
    <t>Lê Thanh Giang</t>
  </si>
  <si>
    <t>Võ Hồng Đào</t>
  </si>
  <si>
    <t>Phạm Minh Phúc</t>
  </si>
  <si>
    <t>Huỳnh Anh Tuấn</t>
  </si>
  <si>
    <t>Trần Trí Hiếu</t>
  </si>
  <si>
    <t>Đỗ Hữu Tuấn</t>
  </si>
  <si>
    <t>Võ Thanh Vân</t>
  </si>
  <si>
    <t>Lê Thị Thanh Xuân</t>
  </si>
  <si>
    <t>Bùi Thị Ngọc Kiều</t>
  </si>
  <si>
    <t>Trương Quốc Trung</t>
  </si>
  <si>
    <t>Lê Văn Thạnh</t>
  </si>
  <si>
    <t>Phạm Thị Phú</t>
  </si>
  <si>
    <t>Phạm Hoàng Sơn</t>
  </si>
  <si>
    <t>Nguyễn Văn Lực</t>
  </si>
  <si>
    <t>Nguyễn Ngọc Được</t>
  </si>
  <si>
    <t>Huỳnh Văn Tuấn</t>
  </si>
  <si>
    <t>Nguyễn Thanh Tuấn</t>
  </si>
  <si>
    <t>Trịnh Văn Tươm</t>
  </si>
  <si>
    <t>Nguyễn Văn Thế</t>
  </si>
  <si>
    <t>Trương Văn Xuân</t>
  </si>
  <si>
    <t>Trần Mỹ Phương</t>
  </si>
  <si>
    <t>Nguyễn Minh Thiện</t>
  </si>
  <si>
    <t>Phan Văn Nghiêm</t>
  </si>
  <si>
    <t>Nguyễn Văn Hiền</t>
  </si>
  <si>
    <t>Phạm Văn Tùng</t>
  </si>
  <si>
    <t>Phạm Thị Mỹ Linh</t>
  </si>
  <si>
    <t>Trần Lê Khã</t>
  </si>
  <si>
    <t>Nguyễn Thanh Sơn</t>
  </si>
  <si>
    <t>Thái Duy Minh</t>
  </si>
  <si>
    <t>Nguyễn Trọng Tồn</t>
  </si>
  <si>
    <t>Trần Văn Hiền</t>
  </si>
  <si>
    <t>Phạm Chí Hùng</t>
  </si>
  <si>
    <t>Võ Thành Đặng</t>
  </si>
  <si>
    <t>Nguyễn T Lan Trinh</t>
  </si>
  <si>
    <t>Nguyễn Văn Thơm</t>
  </si>
  <si>
    <t>Bùi Văn Hiếu</t>
  </si>
  <si>
    <t xml:space="preserve"> Đinh Tấn Giàu</t>
  </si>
  <si>
    <t>Phạm Thành Phần</t>
  </si>
  <si>
    <t>Nguyễn Minh Nhựt</t>
  </si>
  <si>
    <t>Võ Văn Sơn</t>
  </si>
  <si>
    <t>Trương Thành Út</t>
  </si>
  <si>
    <t>Phạm Văn Dũng</t>
  </si>
  <si>
    <t>Võ Hoàng Long</t>
  </si>
  <si>
    <t>Trần Bửu Bé Tư</t>
  </si>
  <si>
    <t>Võ Y Khoa</t>
  </si>
  <si>
    <t>Lương Văn Hạnh</t>
  </si>
  <si>
    <t>Nguyễn Thành Trung</t>
  </si>
  <si>
    <t>Lê Quang Đạo</t>
  </si>
  <si>
    <t>Nguyễn Bùi Trí</t>
  </si>
  <si>
    <t>Mai Phi Hùng</t>
  </si>
  <si>
    <t>Võ Minh Huệ</t>
  </si>
  <si>
    <t>Lê Quang Công</t>
  </si>
  <si>
    <t>Đặng Huỳnh Tân</t>
  </si>
  <si>
    <t>Trần Phước Đức</t>
  </si>
  <si>
    <t>Phạm Phú Lợi</t>
  </si>
  <si>
    <t>Lê Hồng Đỗ</t>
  </si>
  <si>
    <t>Kiều Công Thành</t>
  </si>
  <si>
    <t>Lê Văn Vĩ</t>
  </si>
  <si>
    <t>Cao Văn Nghĩa</t>
  </si>
  <si>
    <t>Nguyễn Minh Tâm</t>
  </si>
  <si>
    <t>Trần T Thanh Thúy</t>
  </si>
  <si>
    <t xml:space="preserve"> Võ Văn Thiện</t>
  </si>
  <si>
    <t>Nguyễn Văn Hiếu</t>
  </si>
  <si>
    <t>5 tháng / năm 2020</t>
  </si>
  <si>
    <t>Đồng Tháp, ngày 03 tháng 3 năm 2020</t>
  </si>
  <si>
    <t>6.1</t>
  </si>
  <si>
    <t>6.2</t>
  </si>
  <si>
    <t>7.1</t>
  </si>
  <si>
    <t>7.2</t>
  </si>
  <si>
    <t>8.1</t>
  </si>
  <si>
    <t>8.2</t>
  </si>
  <si>
    <t>9.1</t>
  </si>
  <si>
    <t>9.2</t>
  </si>
  <si>
    <t>10.1</t>
  </si>
  <si>
    <t>10.2</t>
  </si>
  <si>
    <t>11.1</t>
  </si>
  <si>
    <t>11.2</t>
  </si>
  <si>
    <t>12.1</t>
  </si>
  <si>
    <t>12.2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</si>
</sst>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 &quot;-&quot;??_);_(@_)"/>
    <numFmt numFmtId="173" formatCode="0.0%"/>
    <numFmt numFmtId="174" formatCode="_(* #,##0.0_);_(* \(#,##0.0\);_(* &quot;-&quot;??_);_(@_)"/>
    <numFmt numFmtId="175" formatCode="[$-42A]dd\ mmmm\ yyyy"/>
    <numFmt numFmtId="176" formatCode="[$-42A]h:mm:ss\ AM/PM"/>
    <numFmt numFmtId="177" formatCode="[$-409]dddd\,\ mmmm\ d\,\ yyyy"/>
    <numFmt numFmtId="178" formatCode="[$-409]h:mm:ss\ AM/PM"/>
  </numFmts>
  <fonts count="99">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9"/>
      <color indexed="10"/>
      <name val="Times New Roman"/>
      <family val="1"/>
    </font>
    <font>
      <b/>
      <sz val="9"/>
      <color indexed="10"/>
      <name val="Times New Roman"/>
      <family val="1"/>
    </font>
    <font>
      <b/>
      <sz val="12"/>
      <color indexed="10"/>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9"/>
      <color rgb="FFFF0000"/>
      <name val="Times New Roman"/>
      <family val="1"/>
    </font>
    <font>
      <b/>
      <sz val="9"/>
      <color rgb="FFFF0000"/>
      <name val="Times New Roman"/>
      <family val="1"/>
    </font>
    <font>
      <sz val="12"/>
      <color theme="0"/>
      <name val="Times New Roman"/>
      <family val="1"/>
    </font>
    <font>
      <b/>
      <sz val="9"/>
      <color theme="1"/>
      <name val="Times New Roman"/>
      <family val="1"/>
    </font>
    <font>
      <b/>
      <sz val="12"/>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right style="thin"/>
      <top style="thin"/>
      <bottom style="thin"/>
    </border>
    <border>
      <left style="thin"/>
      <right style="thin"/>
      <top/>
      <bottom style="thin"/>
    </border>
    <border>
      <left style="thin"/>
      <right style="thin"/>
      <top/>
      <bottom/>
    </border>
    <border>
      <left/>
      <right/>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721">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0"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0" applyFont="1" applyFill="1" applyAlignment="1">
      <alignment horizontal="center" vertical="center"/>
    </xf>
    <xf numFmtId="172"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2" applyNumberFormat="1" applyFont="1" applyFill="1" applyBorder="1" applyAlignment="1" applyProtection="1">
      <alignment horizontal="center" vertical="center"/>
      <protection/>
    </xf>
    <xf numFmtId="172"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49" fontId="21" fillId="33" borderId="10" xfId="0" applyNumberFormat="1" applyFont="1" applyFill="1" applyBorder="1" applyAlignment="1">
      <alignment/>
    </xf>
    <xf numFmtId="49" fontId="21"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9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25"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8"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2" fillId="0" borderId="0" xfId="0" applyFont="1" applyAlignment="1">
      <alignment/>
    </xf>
    <xf numFmtId="49" fontId="0" fillId="0" borderId="0" xfId="0" applyNumberFormat="1" applyFill="1" applyAlignment="1">
      <alignment/>
    </xf>
    <xf numFmtId="0" fontId="33" fillId="0" borderId="14" xfId="0" applyFont="1" applyBorder="1" applyAlignment="1">
      <alignment/>
    </xf>
    <xf numFmtId="0" fontId="28" fillId="33" borderId="0" xfId="0" applyFont="1" applyFill="1" applyAlignment="1">
      <alignment/>
    </xf>
    <xf numFmtId="1" fontId="28" fillId="33" borderId="0" xfId="0" applyNumberFormat="1" applyFont="1" applyFill="1" applyAlignment="1">
      <alignment horizontal="center"/>
    </xf>
    <xf numFmtId="2" fontId="28" fillId="33" borderId="0" xfId="0" applyNumberFormat="1" applyFont="1" applyFill="1" applyAlignment="1">
      <alignment/>
    </xf>
    <xf numFmtId="0" fontId="34" fillId="0" borderId="14" xfId="0" applyFont="1" applyBorder="1" applyAlignment="1">
      <alignment/>
    </xf>
    <xf numFmtId="0" fontId="32" fillId="0" borderId="0" xfId="0" applyFont="1" applyFill="1" applyAlignment="1">
      <alignment/>
    </xf>
    <xf numFmtId="0" fontId="35" fillId="0" borderId="10" xfId="0" applyFont="1" applyBorder="1" applyAlignment="1">
      <alignment horizontal="center"/>
    </xf>
    <xf numFmtId="0" fontId="35" fillId="0" borderId="15" xfId="0" applyFont="1" applyBorder="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34" fillId="0" borderId="0" xfId="0" applyFont="1" applyAlignment="1">
      <alignment/>
    </xf>
    <xf numFmtId="0" fontId="37" fillId="0" borderId="0" xfId="0" applyFont="1" applyBorder="1" applyAlignment="1">
      <alignment wrapText="1"/>
    </xf>
    <xf numFmtId="0" fontId="38" fillId="0" borderId="0" xfId="0" applyFont="1" applyBorder="1" applyAlignment="1">
      <alignment horizontal="center" wrapText="1"/>
    </xf>
    <xf numFmtId="0" fontId="35" fillId="33" borderId="0" xfId="0" applyFont="1" applyFill="1" applyBorder="1" applyAlignment="1">
      <alignment horizontal="center"/>
    </xf>
    <xf numFmtId="0" fontId="35" fillId="33" borderId="0" xfId="0" applyFont="1" applyFill="1" applyBorder="1" applyAlignment="1">
      <alignment/>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39" fillId="0" borderId="0" xfId="0" applyFont="1" applyFill="1" applyAlignment="1">
      <alignment/>
    </xf>
    <xf numFmtId="0" fontId="35" fillId="0" borderId="0" xfId="0" applyFont="1" applyAlignment="1">
      <alignment/>
    </xf>
    <xf numFmtId="0" fontId="39" fillId="0" borderId="0" xfId="0" applyFont="1" applyAlignment="1">
      <alignment/>
    </xf>
    <xf numFmtId="0" fontId="38" fillId="0" borderId="0" xfId="0" applyNumberFormat="1" applyFont="1" applyBorder="1" applyAlignment="1">
      <alignment/>
    </xf>
    <xf numFmtId="0" fontId="38" fillId="0" borderId="0" xfId="0" applyNumberFormat="1" applyFont="1" applyBorder="1" applyAlignment="1">
      <alignment horizontal="center"/>
    </xf>
    <xf numFmtId="0" fontId="38" fillId="0" borderId="0" xfId="0" applyFont="1" applyAlignment="1">
      <alignment/>
    </xf>
    <xf numFmtId="49" fontId="36" fillId="0" borderId="0" xfId="0" applyNumberFormat="1" applyFont="1" applyAlignment="1">
      <alignment/>
    </xf>
    <xf numFmtId="49" fontId="35" fillId="0" borderId="0" xfId="0" applyNumberFormat="1" applyFont="1" applyAlignment="1">
      <alignment/>
    </xf>
    <xf numFmtId="49" fontId="40" fillId="0" borderId="0" xfId="0" applyNumberFormat="1" applyFont="1" applyBorder="1" applyAlignment="1">
      <alignment wrapText="1"/>
    </xf>
    <xf numFmtId="49" fontId="40" fillId="0" borderId="0" xfId="0" applyNumberFormat="1" applyFont="1" applyBorder="1" applyAlignment="1">
      <alignment horizontal="justify" vertical="justify" wrapText="1"/>
    </xf>
    <xf numFmtId="49" fontId="34"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41" fillId="33" borderId="0" xfId="0" applyNumberFormat="1" applyFont="1" applyFill="1" applyBorder="1" applyAlignment="1">
      <alignment horizontal="center" wrapText="1"/>
    </xf>
    <xf numFmtId="2" fontId="18" fillId="33" borderId="0" xfId="0" applyNumberFormat="1" applyFont="1" applyFill="1" applyAlignment="1">
      <alignment/>
    </xf>
    <xf numFmtId="49" fontId="34" fillId="0" borderId="0" xfId="0" applyNumberFormat="1" applyFont="1" applyFill="1" applyAlignment="1">
      <alignment/>
    </xf>
    <xf numFmtId="10" fontId="34" fillId="0" borderId="0" xfId="0" applyNumberFormat="1" applyFont="1" applyFill="1" applyAlignment="1">
      <alignment/>
    </xf>
    <xf numFmtId="49" fontId="6" fillId="0" borderId="0" xfId="57" applyNumberFormat="1" applyFont="1" applyFill="1" applyBorder="1" applyAlignment="1">
      <alignment vertical="center" wrapText="1"/>
      <protection/>
    </xf>
    <xf numFmtId="10" fontId="34" fillId="0" borderId="0" xfId="0" applyNumberFormat="1" applyFont="1" applyAlignment="1">
      <alignment/>
    </xf>
    <xf numFmtId="0" fontId="43" fillId="0" borderId="0" xfId="57" applyFont="1" applyBorder="1" applyAlignment="1">
      <alignment wrapText="1"/>
      <protection/>
    </xf>
    <xf numFmtId="49" fontId="44" fillId="0" borderId="0" xfId="57"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9" fillId="0" borderId="0" xfId="0" applyNumberFormat="1" applyFont="1" applyAlignment="1">
      <alignment/>
    </xf>
    <xf numFmtId="49" fontId="34"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72" fontId="46"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2"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92"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3"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3" fillId="0" borderId="0" xfId="0" applyNumberFormat="1" applyFont="1" applyFill="1" applyAlignment="1" applyProtection="1">
      <alignment horizontal="center" wrapText="1"/>
      <protection locked="0"/>
    </xf>
    <xf numFmtId="49" fontId="92"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92" fillId="33" borderId="0" xfId="0" applyNumberFormat="1" applyFont="1" applyFill="1" applyAlignment="1" applyProtection="1">
      <alignment horizontal="center"/>
      <protection locked="0"/>
    </xf>
    <xf numFmtId="172" fontId="7" fillId="37" borderId="10" xfId="42" applyNumberFormat="1" applyFont="1" applyFill="1" applyBorder="1" applyAlignment="1">
      <alignment/>
    </xf>
    <xf numFmtId="172"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172" fontId="11" fillId="33"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72" fontId="11" fillId="33" borderId="10" xfId="42" applyNumberFormat="1" applyFont="1" applyFill="1" applyBorder="1" applyAlignment="1" applyProtection="1">
      <alignment horizontal="center" vertical="center"/>
      <protection locked="0"/>
    </xf>
    <xf numFmtId="172" fontId="11" fillId="35" borderId="16"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60"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72" fontId="6" fillId="39"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3" fillId="40" borderId="10" xfId="42" applyNumberFormat="1" applyFont="1" applyFill="1" applyBorder="1" applyAlignment="1" applyProtection="1">
      <alignment horizontal="center" vertical="center"/>
      <protection locked="0"/>
    </xf>
    <xf numFmtId="172" fontId="6" fillId="33"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2"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7" fillId="36" borderId="10" xfId="60" applyNumberFormat="1" applyFont="1" applyFill="1" applyBorder="1" applyAlignment="1" applyProtection="1">
      <alignment horizontal="center" vertical="center"/>
      <protection locked="0"/>
    </xf>
    <xf numFmtId="172" fontId="47" fillId="33" borderId="16" xfId="42" applyNumberFormat="1" applyFont="1" applyFill="1" applyBorder="1" applyAlignment="1" applyProtection="1">
      <alignment vertical="center" wrapText="1"/>
      <protection locked="0"/>
    </xf>
    <xf numFmtId="172" fontId="47" fillId="33" borderId="10" xfId="42" applyNumberFormat="1" applyFont="1" applyFill="1" applyBorder="1" applyAlignment="1" applyProtection="1">
      <alignment horizontal="center" vertical="center"/>
      <protection locked="0"/>
    </xf>
    <xf numFmtId="172" fontId="17" fillId="33" borderId="10" xfId="42" applyNumberFormat="1" applyFont="1" applyFill="1" applyBorder="1" applyAlignment="1" applyProtection="1">
      <alignment horizontal="center" vertical="center"/>
      <protection locked="0"/>
    </xf>
    <xf numFmtId="172" fontId="20" fillId="33" borderId="10" xfId="42" applyNumberFormat="1" applyFont="1" applyFill="1" applyBorder="1" applyAlignment="1" applyProtection="1">
      <alignment horizontal="center" vertical="center"/>
      <protection locked="0"/>
    </xf>
    <xf numFmtId="172" fontId="14" fillId="33" borderId="10" xfId="42" applyNumberFormat="1" applyFont="1" applyFill="1" applyBorder="1" applyAlignment="1" applyProtection="1">
      <alignment horizontal="center" vertical="center"/>
      <protection locked="0"/>
    </xf>
    <xf numFmtId="172" fontId="22"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172" fontId="47" fillId="0" borderId="10" xfId="42" applyNumberFormat="1" applyFont="1" applyFill="1" applyBorder="1" applyAlignment="1" applyProtection="1">
      <alignment horizontal="center" vertical="center"/>
      <protection locked="0"/>
    </xf>
    <xf numFmtId="172" fontId="47" fillId="33" borderId="10" xfId="42" applyNumberFormat="1" applyFont="1" applyFill="1" applyBorder="1" applyAlignment="1" applyProtection="1">
      <alignment horizontal="center"/>
      <protection locked="0"/>
    </xf>
    <xf numFmtId="49" fontId="49" fillId="0" borderId="0" xfId="0" applyNumberFormat="1" applyFont="1" applyAlignment="1">
      <alignment/>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1" fillId="0" borderId="10" xfId="0" applyNumberFormat="1" applyFont="1" applyBorder="1" applyAlignment="1" applyProtection="1">
      <alignment horizontal="center"/>
      <protection locked="0"/>
    </xf>
    <xf numFmtId="49" fontId="21"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21"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6"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33" borderId="10" xfId="0" applyNumberFormat="1" applyFont="1" applyFill="1" applyBorder="1" applyAlignment="1" applyProtection="1">
      <alignment horizontal="left"/>
      <protection locked="0"/>
    </xf>
    <xf numFmtId="172" fontId="10" fillId="0" borderId="13" xfId="42" applyNumberFormat="1" applyFont="1" applyFill="1" applyBorder="1" applyAlignment="1">
      <alignment wrapText="1"/>
    </xf>
    <xf numFmtId="172" fontId="9" fillId="0" borderId="0" xfId="42" applyNumberFormat="1" applyFont="1" applyFill="1" applyAlignment="1">
      <alignment/>
    </xf>
    <xf numFmtId="172"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0" fontId="0" fillId="0" borderId="0" xfId="0" applyAlignment="1">
      <alignment/>
    </xf>
    <xf numFmtId="49" fontId="10" fillId="0" borderId="0" xfId="0" applyNumberFormat="1" applyFont="1" applyFill="1" applyBorder="1" applyAlignment="1">
      <alignment vertical="center" wrapText="1"/>
    </xf>
    <xf numFmtId="172" fontId="9" fillId="33" borderId="0" xfId="42" applyNumberFormat="1" applyFont="1" applyFill="1" applyBorder="1" applyAlignment="1">
      <alignment horizontal="center" wrapText="1"/>
    </xf>
    <xf numFmtId="172"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0" fontId="11" fillId="0" borderId="10" xfId="0" applyFont="1" applyFill="1" applyBorder="1" applyAlignment="1" applyProtection="1">
      <alignment/>
      <protection locked="0"/>
    </xf>
    <xf numFmtId="172" fontId="10" fillId="0" borderId="13" xfId="42" applyNumberFormat="1" applyFont="1" applyBorder="1" applyAlignment="1">
      <alignment/>
    </xf>
    <xf numFmtId="172" fontId="24" fillId="33" borderId="10" xfId="42" applyNumberFormat="1" applyFont="1" applyFill="1" applyBorder="1" applyAlignment="1" applyProtection="1">
      <alignment horizontal="center" vertical="center"/>
      <protection locked="0"/>
    </xf>
    <xf numFmtId="172" fontId="24" fillId="33" borderId="10" xfId="42" applyNumberFormat="1" applyFont="1" applyFill="1" applyBorder="1" applyAlignment="1" applyProtection="1">
      <alignment vertical="center"/>
      <protection locked="0"/>
    </xf>
    <xf numFmtId="172" fontId="3" fillId="33" borderId="10" xfId="42" applyNumberFormat="1" applyFont="1" applyFill="1" applyBorder="1" applyAlignment="1" applyProtection="1">
      <alignment horizontal="center"/>
      <protection locked="0"/>
    </xf>
    <xf numFmtId="172" fontId="23" fillId="33" borderId="10" xfId="42" applyNumberFormat="1" applyFont="1" applyFill="1" applyBorder="1" applyAlignment="1" applyProtection="1">
      <alignment horizontal="center"/>
      <protection locked="0"/>
    </xf>
    <xf numFmtId="172" fontId="0" fillId="33" borderId="10" xfId="42" applyNumberFormat="1" applyFont="1" applyFill="1" applyBorder="1" applyAlignment="1" applyProtection="1">
      <alignment horizontal="center"/>
      <protection locked="0"/>
    </xf>
    <xf numFmtId="172" fontId="23" fillId="33" borderId="10" xfId="42"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1" fillId="0" borderId="10" xfId="0" applyFont="1" applyBorder="1" applyAlignment="1" applyProtection="1">
      <alignment horizontal="center"/>
      <protection locked="0"/>
    </xf>
    <xf numFmtId="0" fontId="21" fillId="33" borderId="10" xfId="0" applyFont="1" applyFill="1" applyBorder="1" applyAlignment="1" applyProtection="1">
      <alignment horizontal="left"/>
      <protection locked="0"/>
    </xf>
    <xf numFmtId="172" fontId="21" fillId="33" borderId="10" xfId="42" applyNumberFormat="1" applyFont="1" applyFill="1" applyBorder="1" applyAlignment="1" applyProtection="1">
      <alignment horizontal="center"/>
      <protection locked="0"/>
    </xf>
    <xf numFmtId="172" fontId="0" fillId="0" borderId="10" xfId="42" applyNumberFormat="1" applyFont="1" applyBorder="1" applyAlignment="1" applyProtection="1">
      <alignment/>
      <protection locked="0"/>
    </xf>
    <xf numFmtId="172" fontId="29" fillId="33" borderId="10" xfId="42" applyNumberFormat="1" applyFont="1" applyFill="1" applyBorder="1" applyAlignment="1" applyProtection="1">
      <alignment horizontal="center"/>
      <protection locked="0"/>
    </xf>
    <xf numFmtId="172" fontId="0" fillId="33" borderId="10" xfId="42" applyNumberFormat="1" applyFont="1" applyFill="1" applyBorder="1" applyAlignment="1" applyProtection="1">
      <alignment/>
      <protection locked="0"/>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Alignment="1" applyProtection="1">
      <alignment horizontal="center"/>
      <protection locked="0"/>
    </xf>
    <xf numFmtId="0" fontId="36" fillId="0" borderId="10" xfId="0" applyFont="1" applyBorder="1" applyAlignment="1" applyProtection="1">
      <alignment horizontal="center"/>
      <protection locked="0"/>
    </xf>
    <xf numFmtId="0" fontId="36" fillId="33" borderId="10" xfId="0" applyFont="1" applyFill="1" applyBorder="1" applyAlignment="1" applyProtection="1">
      <alignment horizontal="left"/>
      <protection locked="0"/>
    </xf>
    <xf numFmtId="0" fontId="32" fillId="0" borderId="0" xfId="0" applyFont="1" applyAlignment="1" applyProtection="1">
      <alignment/>
      <protection locked="0"/>
    </xf>
    <xf numFmtId="0" fontId="36" fillId="0" borderId="16"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33" borderId="10" xfId="0" applyFont="1" applyFill="1" applyBorder="1" applyAlignment="1" applyProtection="1">
      <alignment horizontal="left"/>
      <protection locked="0"/>
    </xf>
    <xf numFmtId="172" fontId="35" fillId="33" borderId="10" xfId="42" applyNumberFormat="1" applyFont="1" applyFill="1" applyBorder="1" applyAlignment="1" applyProtection="1">
      <alignment horizontal="center"/>
      <protection locked="0"/>
    </xf>
    <xf numFmtId="172" fontId="34" fillId="33" borderId="10" xfId="42" applyNumberFormat="1" applyFont="1" applyFill="1" applyBorder="1" applyAlignment="1" applyProtection="1">
      <alignment horizontal="center"/>
      <protection locked="0"/>
    </xf>
    <xf numFmtId="172" fontId="36" fillId="33" borderId="10" xfId="42" applyNumberFormat="1" applyFont="1" applyFill="1" applyBorder="1" applyAlignment="1" applyProtection="1">
      <alignment horizontal="center"/>
      <protection locked="0"/>
    </xf>
    <xf numFmtId="172" fontId="36" fillId="33" borderId="10" xfId="42" applyNumberFormat="1" applyFont="1" applyFill="1" applyBorder="1" applyAlignment="1" applyProtection="1">
      <alignment/>
      <protection locked="0"/>
    </xf>
    <xf numFmtId="172" fontId="32"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94" fillId="33"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5" fillId="33" borderId="10" xfId="0" applyFont="1" applyFill="1" applyBorder="1" applyAlignment="1" applyProtection="1">
      <alignment horizontal="center" vertical="center" wrapText="1"/>
      <protection locked="0"/>
    </xf>
    <xf numFmtId="49" fontId="14" fillId="0" borderId="13" xfId="57" applyNumberFormat="1" applyFont="1" applyFill="1" applyBorder="1" applyAlignment="1">
      <alignment vertical="center" wrapText="1"/>
      <protection/>
    </xf>
    <xf numFmtId="0" fontId="5" fillId="0" borderId="0" xfId="57" applyFont="1" applyBorder="1" applyAlignment="1">
      <alignment wrapText="1"/>
      <protection/>
    </xf>
    <xf numFmtId="0" fontId="21" fillId="0" borderId="0" xfId="57" applyFont="1" applyBorder="1" applyAlignment="1">
      <alignment vertical="center" wrapText="1"/>
      <protection/>
    </xf>
    <xf numFmtId="172" fontId="7" fillId="0" borderId="10" xfId="42" applyNumberFormat="1" applyFont="1" applyBorder="1" applyAlignment="1" applyProtection="1">
      <alignment/>
      <protection locked="0"/>
    </xf>
    <xf numFmtId="49" fontId="96" fillId="33" borderId="0" xfId="0" applyNumberFormat="1" applyFont="1" applyFill="1" applyAlignment="1" applyProtection="1">
      <alignment/>
      <protection/>
    </xf>
    <xf numFmtId="172" fontId="11" fillId="36" borderId="10" xfId="42" applyNumberFormat="1" applyFont="1" applyFill="1" applyBorder="1" applyAlignment="1" applyProtection="1">
      <alignment horizontal="center" vertical="center"/>
      <protection/>
    </xf>
    <xf numFmtId="172" fontId="47" fillId="36" borderId="10" xfId="42" applyNumberFormat="1" applyFont="1" applyFill="1" applyBorder="1" applyAlignment="1" applyProtection="1">
      <alignment horizontal="center" vertical="center"/>
      <protection/>
    </xf>
    <xf numFmtId="172" fontId="48" fillId="36" borderId="10" xfId="42" applyNumberFormat="1" applyFont="1" applyFill="1" applyBorder="1" applyAlignment="1" applyProtection="1">
      <alignment horizontal="center" vertical="center"/>
      <protection/>
    </xf>
    <xf numFmtId="172" fontId="47" fillId="37" borderId="10" xfId="42" applyNumberFormat="1" applyFont="1" applyFill="1" applyBorder="1" applyAlignment="1" applyProtection="1">
      <alignment horizontal="center" vertical="center"/>
      <protection/>
    </xf>
    <xf numFmtId="172" fontId="48" fillId="37" borderId="10" xfId="42" applyNumberFormat="1" applyFont="1" applyFill="1" applyBorder="1" applyAlignment="1" applyProtection="1">
      <alignment horizontal="center" vertical="center"/>
      <protection/>
    </xf>
    <xf numFmtId="172" fontId="47" fillId="34" borderId="17" xfId="42" applyNumberFormat="1" applyFont="1" applyFill="1" applyBorder="1" applyAlignment="1" applyProtection="1">
      <alignment horizontal="center" vertical="center" wrapText="1"/>
      <protection/>
    </xf>
    <xf numFmtId="172" fontId="47" fillId="34" borderId="10" xfId="42"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protection locked="0"/>
    </xf>
    <xf numFmtId="172" fontId="48" fillId="0" borderId="10" xfId="42" applyNumberFormat="1" applyFont="1" applyFill="1" applyBorder="1" applyAlignment="1" applyProtection="1">
      <alignment horizontal="center" vertical="center"/>
      <protection locked="0"/>
    </xf>
    <xf numFmtId="172" fontId="47" fillId="0" borderId="16" xfId="42" applyNumberFormat="1" applyFont="1" applyFill="1" applyBorder="1" applyAlignment="1" applyProtection="1">
      <alignment vertical="center" wrapText="1"/>
      <protection locked="0"/>
    </xf>
    <xf numFmtId="0" fontId="0" fillId="0" borderId="10" xfId="0" applyBorder="1" applyAlignment="1">
      <alignment horizontal="right" wrapText="1"/>
    </xf>
    <xf numFmtId="49" fontId="0"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wrapText="1"/>
      <protection/>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18" fillId="0" borderId="0" xfId="0" applyNumberFormat="1" applyFont="1" applyFill="1" applyAlignment="1">
      <alignment/>
    </xf>
    <xf numFmtId="1" fontId="19" fillId="0" borderId="0" xfId="0" applyNumberFormat="1" applyFont="1" applyFill="1" applyAlignment="1">
      <alignment horizontal="center"/>
    </xf>
    <xf numFmtId="1" fontId="18" fillId="0" borderId="0" xfId="0" applyNumberFormat="1" applyFont="1"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1" fillId="0" borderId="1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left"/>
    </xf>
    <xf numFmtId="0" fontId="8"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left" vertical="center"/>
      <protection locked="0"/>
    </xf>
    <xf numFmtId="172" fontId="47" fillId="0" borderId="10" xfId="42"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0" fontId="9" fillId="0" borderId="0" xfId="0" applyFont="1" applyAlignment="1">
      <alignment horizontal="center" wrapText="1"/>
    </xf>
    <xf numFmtId="172" fontId="10" fillId="0" borderId="0" xfId="42" applyNumberFormat="1" applyFont="1" applyFill="1" applyBorder="1" applyAlignment="1">
      <alignment wrapText="1"/>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horizontal="center" vertical="center"/>
      <protection/>
    </xf>
    <xf numFmtId="10" fontId="11" fillId="0" borderId="10" xfId="60" applyNumberFormat="1" applyFont="1" applyFill="1" applyBorder="1" applyAlignment="1" applyProtection="1">
      <alignment horizontal="center" vertical="center"/>
      <protection locked="0"/>
    </xf>
    <xf numFmtId="172" fontId="47" fillId="0" borderId="10" xfId="42" applyNumberFormat="1" applyFont="1" applyFill="1" applyBorder="1" applyAlignment="1" applyProtection="1">
      <alignment horizontal="center" vertical="center" wrapText="1"/>
      <protection/>
    </xf>
    <xf numFmtId="10" fontId="47" fillId="0" borderId="10" xfId="60" applyNumberFormat="1" applyFont="1" applyFill="1" applyBorder="1" applyAlignment="1" applyProtection="1">
      <alignment horizontal="center" vertical="center" wrapText="1"/>
      <protection locked="0"/>
    </xf>
    <xf numFmtId="49" fontId="18" fillId="0" borderId="0" xfId="0" applyNumberFormat="1" applyFont="1" applyFill="1" applyAlignment="1">
      <alignment horizontal="center"/>
    </xf>
    <xf numFmtId="172" fontId="47" fillId="0" borderId="10" xfId="42" applyNumberFormat="1" applyFont="1" applyFill="1" applyBorder="1" applyAlignment="1" applyProtection="1">
      <alignment horizontal="center" vertical="center" wrapText="1"/>
      <protection/>
    </xf>
    <xf numFmtId="10" fontId="47" fillId="0" borderId="10" xfId="60" applyNumberFormat="1" applyFont="1" applyFill="1" applyBorder="1" applyAlignment="1" applyProtection="1">
      <alignment horizontal="center" vertical="center" wrapText="1"/>
      <protection locked="0"/>
    </xf>
    <xf numFmtId="49" fontId="92" fillId="0" borderId="0" xfId="0" applyNumberFormat="1" applyFont="1" applyFill="1" applyAlignment="1" applyProtection="1">
      <alignment vertical="center"/>
      <protection/>
    </xf>
    <xf numFmtId="49" fontId="0" fillId="0" borderId="0" xfId="0" applyNumberFormat="1" applyFont="1" applyFill="1" applyAlignment="1">
      <alignment horizontal="left" vertical="center"/>
    </xf>
    <xf numFmtId="49" fontId="0" fillId="0" borderId="0" xfId="0" applyNumberFormat="1" applyFont="1" applyFill="1" applyAlignment="1">
      <alignment horizontal="left"/>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8" fillId="0" borderId="10"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2" applyNumberFormat="1" applyFont="1" applyFill="1" applyBorder="1" applyAlignment="1" applyProtection="1">
      <alignment horizontal="center" vertical="center" wrapText="1"/>
      <protection locked="0"/>
    </xf>
    <xf numFmtId="43" fontId="1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5"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3" fontId="0" fillId="0" borderId="0" xfId="42"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18"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16" xfId="0" applyNumberFormat="1" applyFont="1" applyFill="1" applyBorder="1" applyAlignment="1" applyProtection="1">
      <alignment horizontal="center" vertical="center" wrapText="1"/>
      <protection locked="0"/>
    </xf>
    <xf numFmtId="49" fontId="8" fillId="33" borderId="15"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center" vertical="top" wrapText="1"/>
      <protection locked="0"/>
    </xf>
    <xf numFmtId="1" fontId="8" fillId="33" borderId="19" xfId="0" applyNumberFormat="1" applyFont="1" applyFill="1" applyBorder="1" applyAlignment="1" applyProtection="1">
      <alignment horizontal="center" vertical="center" wrapText="1"/>
      <protection locked="0"/>
    </xf>
    <xf numFmtId="1" fontId="8" fillId="33" borderId="2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6" fillId="0" borderId="0" xfId="0" applyNumberFormat="1" applyFont="1" applyAlignment="1" applyProtection="1">
      <alignment horizontal="left"/>
      <protection/>
    </xf>
    <xf numFmtId="49" fontId="8" fillId="33" borderId="10"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5"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0" fontId="8" fillId="33" borderId="16"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1" fontId="8" fillId="33" borderId="12"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1" fontId="8" fillId="33" borderId="16"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18"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1" fontId="11" fillId="33" borderId="16"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35" borderId="10" xfId="0" applyNumberFormat="1" applyFont="1" applyFill="1" applyBorder="1" applyAlignment="1" applyProtection="1">
      <alignment horizontal="center" vertical="center" wrapText="1"/>
      <protection/>
    </xf>
    <xf numFmtId="0" fontId="11" fillId="33" borderId="2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18" xfId="0" applyNumberFormat="1" applyFont="1" applyFill="1" applyBorder="1" applyAlignment="1">
      <alignment horizontal="center" vertical="center"/>
    </xf>
    <xf numFmtId="1" fontId="11" fillId="33" borderId="15" xfId="0" applyNumberFormat="1" applyFont="1" applyFill="1" applyBorder="1" applyAlignment="1">
      <alignment horizontal="center" vertical="center"/>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14" xfId="0" applyNumberFormat="1" applyFont="1" applyFill="1" applyBorder="1" applyAlignment="1">
      <alignment horizontal="right"/>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6" fillId="0" borderId="0" xfId="0" applyNumberFormat="1" applyFont="1" applyAlignment="1">
      <alignment horizontal="left"/>
    </xf>
    <xf numFmtId="49" fontId="8" fillId="35" borderId="10"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49" fontId="11" fillId="33" borderId="2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18" xfId="0" applyNumberFormat="1" applyFont="1" applyFill="1" applyBorder="1" applyAlignment="1" applyProtection="1">
      <alignment horizontal="center" vertical="center" wrapText="1"/>
      <protection/>
    </xf>
    <xf numFmtId="49" fontId="11" fillId="0" borderId="15"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49" fontId="8" fillId="0" borderId="12"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0" fontId="11" fillId="0" borderId="1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8"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172" fontId="9" fillId="0" borderId="0" xfId="42" applyNumberFormat="1" applyFont="1" applyFill="1" applyAlignment="1" applyProtection="1">
      <alignment horizontal="center" vertical="center" wrapText="1"/>
      <protection/>
    </xf>
    <xf numFmtId="43" fontId="9" fillId="0" borderId="0" xfId="42" applyFont="1" applyFill="1" applyAlignment="1" applyProtection="1">
      <alignment horizontal="center" vertical="center" wrapText="1"/>
      <protection/>
    </xf>
    <xf numFmtId="49" fontId="0" fillId="34" borderId="0" xfId="0" applyNumberFormat="1" applyFill="1" applyAlignment="1">
      <alignment horizontal="left" vertical="top"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49" fontId="11" fillId="34" borderId="15"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18" xfId="0" applyNumberFormat="1" applyFont="1" applyFill="1" applyBorder="1" applyAlignment="1">
      <alignment horizontal="center" vertical="center"/>
    </xf>
    <xf numFmtId="49" fontId="11" fillId="34" borderId="2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0" fontId="11" fillId="34" borderId="12"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0" fontId="11" fillId="34" borderId="16"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10" fillId="34" borderId="13" xfId="0" applyNumberFormat="1" applyFont="1" applyFill="1" applyBorder="1" applyAlignment="1">
      <alignment horizontal="center" wrapText="1"/>
    </xf>
    <xf numFmtId="49" fontId="10" fillId="34"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1" fontId="11" fillId="34" borderId="12" xfId="0" applyNumberFormat="1" applyFont="1" applyFill="1" applyBorder="1" applyAlignment="1">
      <alignment horizontal="center" vertical="center" wrapText="1"/>
    </xf>
    <xf numFmtId="1" fontId="11" fillId="34" borderId="17" xfId="0" applyNumberFormat="1" applyFont="1" applyFill="1" applyBorder="1" applyAlignment="1">
      <alignment horizontal="center" vertical="center" wrapText="1"/>
    </xf>
    <xf numFmtId="1" fontId="11" fillId="34" borderId="16"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0" fillId="34" borderId="14"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72" fontId="9" fillId="0" borderId="0" xfId="42" applyNumberFormat="1" applyFont="1" applyFill="1" applyAlignment="1">
      <alignment horizontal="center"/>
    </xf>
    <xf numFmtId="172" fontId="9" fillId="0" borderId="0" xfId="42"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72" fontId="10" fillId="0" borderId="13" xfId="42" applyNumberFormat="1" applyFont="1" applyFill="1" applyBorder="1" applyAlignment="1">
      <alignment horizontal="center" wrapText="1"/>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5" xfId="0" applyNumberFormat="1" applyFont="1" applyBorder="1" applyAlignment="1" applyProtection="1">
      <alignment horizontal="center" wrapText="1"/>
      <protection locked="0"/>
    </xf>
    <xf numFmtId="49" fontId="15" fillId="0" borderId="14" xfId="0" applyNumberFormat="1" applyFont="1" applyBorder="1" applyAlignment="1">
      <alignment horizontal="right"/>
    </xf>
    <xf numFmtId="172" fontId="10" fillId="0" borderId="0" xfId="42" applyNumberFormat="1" applyFont="1" applyFill="1" applyBorder="1" applyAlignment="1">
      <alignment horizontal="center" wrapText="1"/>
    </xf>
    <xf numFmtId="172" fontId="9" fillId="0" borderId="0" xfId="42" applyNumberFormat="1" applyFont="1" applyFill="1" applyAlignment="1">
      <alignment horizontal="center" vertical="center"/>
    </xf>
    <xf numFmtId="43" fontId="9" fillId="0" borderId="0" xfId="42" applyFont="1" applyFill="1" applyBorder="1" applyAlignment="1">
      <alignment horizontal="center" vertical="center" wrapText="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15" fillId="33" borderId="14" xfId="0" applyNumberFormat="1" applyFont="1" applyFill="1" applyBorder="1" applyAlignment="1">
      <alignment horizontal="right" vertical="top" wrapText="1"/>
    </xf>
    <xf numFmtId="49" fontId="8" fillId="0" borderId="16" xfId="0" applyNumberFormat="1" applyFont="1" applyFill="1" applyBorder="1" applyAlignment="1">
      <alignment horizontal="center" vertical="center" wrapText="1" readingOrder="1"/>
    </xf>
    <xf numFmtId="49" fontId="97" fillId="0" borderId="12" xfId="0" applyNumberFormat="1" applyFont="1" applyFill="1" applyBorder="1" applyAlignment="1">
      <alignment horizontal="center" vertical="center" wrapText="1" readingOrder="1"/>
    </xf>
    <xf numFmtId="49" fontId="97" fillId="0" borderId="17"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0" fontId="8" fillId="0" borderId="10" xfId="0" applyFont="1" applyBorder="1" applyAlignment="1">
      <alignment horizontal="center" vertical="center" wrapText="1"/>
    </xf>
    <xf numFmtId="172" fontId="10" fillId="0" borderId="13" xfId="42" applyNumberFormat="1" applyFont="1" applyBorder="1" applyAlignment="1">
      <alignment horizontal="center"/>
    </xf>
    <xf numFmtId="49" fontId="8" fillId="0" borderId="10" xfId="0" applyNumberFormat="1" applyFont="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18" xfId="0" applyNumberFormat="1" applyFont="1" applyBorder="1" applyAlignment="1">
      <alignment horizontal="center"/>
    </xf>
    <xf numFmtId="49" fontId="8" fillId="0" borderId="15"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15"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0" fontId="36" fillId="0" borderId="22"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40" fillId="0" borderId="0" xfId="0" applyNumberFormat="1" applyFont="1" applyBorder="1" applyAlignment="1">
      <alignment horizontal="justify" vertical="justify" wrapText="1"/>
    </xf>
    <xf numFmtId="0" fontId="36" fillId="0" borderId="11" xfId="0" applyFont="1" applyBorder="1" applyAlignment="1" applyProtection="1">
      <alignment horizontal="center" wrapText="1"/>
      <protection locked="0"/>
    </xf>
    <xf numFmtId="0" fontId="36" fillId="0" borderId="15" xfId="0" applyFont="1" applyBorder="1" applyAlignment="1" applyProtection="1">
      <alignment horizontal="center" wrapText="1"/>
      <protection locked="0"/>
    </xf>
    <xf numFmtId="0" fontId="36" fillId="0" borderId="10" xfId="0" applyFont="1" applyFill="1" applyBorder="1" applyAlignment="1">
      <alignment horizontal="center" vertical="center"/>
    </xf>
    <xf numFmtId="0" fontId="50" fillId="0" borderId="14" xfId="0" applyFont="1" applyBorder="1" applyAlignment="1">
      <alignment horizontal="right"/>
    </xf>
    <xf numFmtId="0" fontId="36" fillId="0" borderId="11"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0" fontId="30" fillId="0" borderId="0" xfId="0" applyFont="1" applyAlignment="1" applyProtection="1">
      <alignment horizontal="center" vertical="top" wrapText="1"/>
      <protection locked="0"/>
    </xf>
    <xf numFmtId="49" fontId="36" fillId="0" borderId="12"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9" fillId="0" borderId="14" xfId="0" applyFont="1" applyBorder="1" applyAlignment="1">
      <alignment horizontal="right"/>
    </xf>
    <xf numFmtId="49" fontId="8" fillId="0" borderId="16" xfId="0" applyNumberFormat="1" applyFont="1" applyFill="1" applyBorder="1" applyAlignment="1" applyProtection="1">
      <alignment horizontal="center" vertical="center" wrapText="1"/>
      <protection/>
    </xf>
    <xf numFmtId="172" fontId="51" fillId="0" borderId="10" xfId="42" applyNumberFormat="1" applyFont="1" applyFill="1" applyBorder="1" applyAlignment="1" applyProtection="1">
      <alignment horizontal="center" vertical="center"/>
      <protection/>
    </xf>
    <xf numFmtId="172" fontId="51" fillId="0" borderId="10" xfId="42" applyNumberFormat="1" applyFont="1" applyFill="1" applyBorder="1" applyAlignment="1" applyProtection="1">
      <alignment vertical="center"/>
      <protection/>
    </xf>
    <xf numFmtId="172" fontId="11" fillId="0" borderId="16" xfId="42" applyNumberFormat="1" applyFont="1" applyFill="1" applyBorder="1" applyAlignment="1" applyProtection="1">
      <alignment vertical="center" wrapText="1"/>
      <protection locked="0"/>
    </xf>
    <xf numFmtId="0" fontId="11" fillId="0" borderId="10" xfId="42" applyNumberFormat="1" applyFont="1" applyFill="1" applyBorder="1" applyAlignment="1" applyProtection="1">
      <alignment horizontal="center" vertical="center"/>
      <protection locked="0"/>
    </xf>
    <xf numFmtId="49" fontId="26" fillId="0" borderId="14" xfId="0" applyNumberFormat="1" applyFont="1" applyFill="1" applyBorder="1" applyAlignment="1">
      <alignment horizontal="center" vertical="top" wrapText="1"/>
    </xf>
    <xf numFmtId="1" fontId="26" fillId="0" borderId="14" xfId="0" applyNumberFormat="1" applyFont="1" applyFill="1" applyBorder="1" applyAlignment="1">
      <alignment horizontal="center" vertical="top" wrapText="1"/>
    </xf>
    <xf numFmtId="1" fontId="27" fillId="0" borderId="14" xfId="0" applyNumberFormat="1" applyFont="1" applyFill="1" applyBorder="1" applyAlignment="1">
      <alignment horizontal="center" vertical="top" wrapText="1"/>
    </xf>
    <xf numFmtId="49" fontId="15" fillId="0" borderId="14" xfId="0" applyNumberFormat="1" applyFont="1" applyFill="1" applyBorder="1" applyAlignment="1">
      <alignment horizontal="right" vertical="top" wrapText="1"/>
    </xf>
    <xf numFmtId="0" fontId="8" fillId="0" borderId="10" xfId="0" applyFont="1" applyFill="1" applyBorder="1" applyAlignment="1">
      <alignment horizontal="center" vertical="center" wrapText="1" readingOrder="1"/>
    </xf>
    <xf numFmtId="0" fontId="8" fillId="0" borderId="12" xfId="0" applyFont="1" applyFill="1" applyBorder="1" applyAlignment="1">
      <alignment horizontal="center" vertical="center" wrapText="1" readingOrder="1"/>
    </xf>
    <xf numFmtId="49" fontId="8" fillId="0" borderId="24" xfId="0" applyNumberFormat="1" applyFont="1" applyFill="1" applyBorder="1" applyAlignment="1">
      <alignment vertical="center" wrapText="1"/>
    </xf>
    <xf numFmtId="49" fontId="8" fillId="0" borderId="21"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95" fillId="0" borderId="11" xfId="0" applyNumberFormat="1" applyFont="1" applyFill="1" applyBorder="1" applyAlignment="1" applyProtection="1">
      <alignment horizontal="left" vertical="center" wrapText="1"/>
      <protection locked="0"/>
    </xf>
    <xf numFmtId="49" fontId="95" fillId="0" borderId="15" xfId="0" applyNumberFormat="1" applyFont="1" applyFill="1" applyBorder="1" applyAlignment="1" applyProtection="1">
      <alignment horizontal="left" vertical="center" wrapText="1"/>
      <protection locked="0"/>
    </xf>
    <xf numFmtId="172" fontId="95" fillId="0" borderId="21" xfId="42" applyNumberFormat="1" applyFont="1" applyFill="1" applyBorder="1" applyAlignment="1" applyProtection="1">
      <alignment horizontal="center" wrapText="1"/>
      <protection locked="0"/>
    </xf>
    <xf numFmtId="49" fontId="98" fillId="0" borderId="0" xfId="0" applyNumberFormat="1" applyFont="1" applyFill="1" applyBorder="1" applyAlignment="1" applyProtection="1">
      <alignment/>
      <protection locked="0"/>
    </xf>
    <xf numFmtId="49" fontId="98" fillId="0" borderId="0" xfId="0" applyNumberFormat="1" applyFont="1" applyFill="1" applyAlignment="1" applyProtection="1">
      <alignment/>
      <protection locked="0"/>
    </xf>
    <xf numFmtId="49" fontId="95" fillId="0" borderId="11" xfId="0" applyNumberFormat="1" applyFont="1" applyFill="1" applyBorder="1" applyAlignment="1" applyProtection="1">
      <alignment horizontal="left" wrapText="1"/>
      <protection locked="0"/>
    </xf>
    <xf numFmtId="49" fontId="95" fillId="0" borderId="15" xfId="0" applyNumberFormat="1" applyFont="1" applyFill="1" applyBorder="1" applyAlignment="1" applyProtection="1">
      <alignment horizontal="left" wrapText="1"/>
      <protection locked="0"/>
    </xf>
    <xf numFmtId="49" fontId="8" fillId="0" borderId="10" xfId="0" applyNumberFormat="1" applyFont="1" applyFill="1" applyBorder="1" applyAlignment="1" applyProtection="1">
      <alignment horizontal="center"/>
      <protection locked="0"/>
    </xf>
    <xf numFmtId="49" fontId="8" fillId="0" borderId="10" xfId="0" applyNumberFormat="1" applyFont="1" applyFill="1" applyBorder="1" applyAlignment="1" applyProtection="1">
      <alignment horizontal="left"/>
      <protection locked="0"/>
    </xf>
    <xf numFmtId="49" fontId="8" fillId="0" borderId="16" xfId="0" applyNumberFormat="1"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172" fontId="8" fillId="0" borderId="10" xfId="42" applyNumberFormat="1" applyFont="1" applyFill="1" applyBorder="1" applyAlignment="1" applyProtection="1">
      <alignment horizontal="center"/>
      <protection locked="0"/>
    </xf>
    <xf numFmtId="172" fontId="11" fillId="0" borderId="10" xfId="42" applyNumberFormat="1" applyFont="1" applyFill="1" applyBorder="1" applyAlignment="1" applyProtection="1">
      <alignment vertical="center"/>
      <protection locked="0"/>
    </xf>
    <xf numFmtId="172" fontId="11" fillId="0" borderId="10" xfId="42" applyNumberFormat="1" applyFont="1" applyFill="1" applyBorder="1" applyAlignment="1" applyProtection="1">
      <alignment/>
      <protection locked="0"/>
    </xf>
    <xf numFmtId="172" fontId="94" fillId="0" borderId="21" xfId="42" applyNumberFormat="1" applyFont="1" applyFill="1" applyBorder="1" applyAlignment="1" applyProtection="1">
      <alignment horizontal="center"/>
      <protection locked="0"/>
    </xf>
    <xf numFmtId="172" fontId="8" fillId="0" borderId="21" xfId="42" applyNumberFormat="1" applyFont="1" applyFill="1" applyBorder="1" applyAlignment="1" applyProtection="1">
      <alignment horizontal="center" wrapText="1"/>
      <protection locked="0"/>
    </xf>
    <xf numFmtId="172" fontId="11" fillId="0" borderId="16" xfId="42" applyNumberFormat="1" applyFont="1" applyFill="1" applyBorder="1" applyAlignment="1" applyProtection="1">
      <alignment horizontal="center"/>
      <protection locked="0"/>
    </xf>
    <xf numFmtId="49" fontId="11" fillId="0" borderId="16"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left"/>
      <protection locked="0"/>
    </xf>
    <xf numFmtId="172" fontId="8" fillId="0" borderId="0" xfId="42" applyNumberFormat="1" applyFont="1" applyFill="1" applyBorder="1" applyAlignment="1" applyProtection="1">
      <alignment horizontal="center" wrapText="1"/>
      <protection locked="0"/>
    </xf>
    <xf numFmtId="172" fontId="11" fillId="0" borderId="0" xfId="42" applyNumberFormat="1" applyFont="1" applyFill="1" applyBorder="1" applyAlignment="1" applyProtection="1">
      <alignment horizontal="center"/>
      <protection locked="0"/>
    </xf>
    <xf numFmtId="49" fontId="8" fillId="0" borderId="0" xfId="0" applyNumberFormat="1" applyFont="1" applyFill="1" applyBorder="1" applyAlignment="1">
      <alignment horizontal="center"/>
    </xf>
    <xf numFmtId="172" fontId="9" fillId="0" borderId="0" xfId="42" applyNumberFormat="1" applyFont="1" applyFill="1" applyBorder="1" applyAlignment="1">
      <alignment horizontal="center" wrapText="1"/>
    </xf>
    <xf numFmtId="172" fontId="10" fillId="0" borderId="0" xfId="42" applyNumberFormat="1" applyFont="1" applyFill="1" applyBorder="1" applyAlignment="1">
      <alignment horizontal="center"/>
    </xf>
    <xf numFmtId="172" fontId="10" fillId="0" borderId="0" xfId="42" applyNumberFormat="1" applyFont="1" applyFill="1" applyBorder="1" applyAlignment="1">
      <alignment horizontal="center"/>
    </xf>
    <xf numFmtId="172" fontId="11" fillId="0" borderId="0" xfId="42" applyNumberFormat="1" applyFont="1" applyFill="1" applyBorder="1" applyAlignment="1">
      <alignment horizontal="center"/>
    </xf>
    <xf numFmtId="172" fontId="9" fillId="0" borderId="0" xfId="42" applyNumberFormat="1" applyFont="1" applyFill="1" applyAlignment="1">
      <alignment/>
    </xf>
    <xf numFmtId="43" fontId="9" fillId="0" borderId="0" xfId="42" applyFont="1" applyFill="1" applyAlignment="1">
      <alignment/>
    </xf>
    <xf numFmtId="43" fontId="9" fillId="0" borderId="0" xfId="42"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_Sheet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4"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5"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6"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xdr:nvSpPr>
        <xdr:cNvPr id="1"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2"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3"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4"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5"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6"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4">
      <selection activeCell="C8" sqref="C8"/>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391" t="s">
        <v>307</v>
      </c>
      <c r="B1" s="391"/>
      <c r="C1" s="231" t="s">
        <v>308</v>
      </c>
    </row>
    <row r="2" spans="1:3" ht="48.75" customHeight="1">
      <c r="A2" s="392" t="s">
        <v>316</v>
      </c>
      <c r="B2" s="392"/>
      <c r="C2" s="214" t="s">
        <v>373</v>
      </c>
    </row>
    <row r="3" spans="1:3" ht="15.75">
      <c r="A3" s="389" t="s">
        <v>311</v>
      </c>
      <c r="B3" s="211" t="s">
        <v>313</v>
      </c>
      <c r="C3" s="212" t="s">
        <v>374</v>
      </c>
    </row>
    <row r="4" spans="1:3" ht="15.75">
      <c r="A4" s="389"/>
      <c r="B4" s="211" t="s">
        <v>312</v>
      </c>
      <c r="C4" s="213" t="s">
        <v>464</v>
      </c>
    </row>
    <row r="5" spans="1:3" ht="31.5">
      <c r="A5" s="389"/>
      <c r="B5" s="211" t="s">
        <v>310</v>
      </c>
      <c r="C5" s="352" t="s">
        <v>375</v>
      </c>
    </row>
    <row r="6" spans="1:3" ht="15.75">
      <c r="A6" s="390" t="s">
        <v>309</v>
      </c>
      <c r="B6" s="211" t="s">
        <v>314</v>
      </c>
      <c r="C6" s="212" t="s">
        <v>376</v>
      </c>
    </row>
    <row r="7" spans="1:3" ht="15.75">
      <c r="A7" s="390"/>
      <c r="B7" s="211" t="s">
        <v>312</v>
      </c>
      <c r="C7" s="213" t="str">
        <f>C4</f>
        <v>Đồng Tháp, ngày 03 tháng 3 năm 2020</v>
      </c>
    </row>
    <row r="8" spans="1:3" ht="21.75" customHeight="1">
      <c r="A8" s="393" t="s">
        <v>315</v>
      </c>
      <c r="B8" s="393"/>
      <c r="C8" s="212" t="s">
        <v>463</v>
      </c>
    </row>
    <row r="9" spans="1:3" ht="36" customHeight="1">
      <c r="A9" s="388" t="s">
        <v>325</v>
      </c>
      <c r="B9" s="388"/>
      <c r="C9" s="388"/>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541" t="s">
        <v>153</v>
      </c>
      <c r="B1" s="541"/>
      <c r="C1" s="541"/>
      <c r="D1" s="541"/>
      <c r="E1" s="541"/>
      <c r="F1" s="544" t="s">
        <v>126</v>
      </c>
      <c r="G1" s="544"/>
      <c r="H1" s="544"/>
      <c r="I1" s="544"/>
      <c r="J1" s="544"/>
      <c r="K1" s="544"/>
      <c r="L1" s="544"/>
      <c r="M1" s="544"/>
      <c r="N1" s="544"/>
      <c r="O1" s="544"/>
      <c r="P1" s="544"/>
      <c r="Q1" s="542" t="s">
        <v>150</v>
      </c>
      <c r="R1" s="542"/>
      <c r="S1" s="542"/>
      <c r="T1" s="542"/>
      <c r="U1" s="542"/>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543" t="s">
        <v>120</v>
      </c>
      <c r="S2" s="543"/>
      <c r="T2" s="543"/>
      <c r="U2" s="543"/>
      <c r="V2" s="64"/>
    </row>
    <row r="3" spans="1:22" s="76" customFormat="1" ht="15.75" customHeight="1">
      <c r="A3" s="565" t="s">
        <v>21</v>
      </c>
      <c r="B3" s="565"/>
      <c r="C3" s="560" t="s">
        <v>132</v>
      </c>
      <c r="D3" s="549" t="s">
        <v>134</v>
      </c>
      <c r="E3" s="555" t="s">
        <v>75</v>
      </c>
      <c r="F3" s="556"/>
      <c r="G3" s="545" t="s">
        <v>36</v>
      </c>
      <c r="H3" s="545" t="s">
        <v>82</v>
      </c>
      <c r="I3" s="553" t="s">
        <v>37</v>
      </c>
      <c r="J3" s="554"/>
      <c r="K3" s="554"/>
      <c r="L3" s="554"/>
      <c r="M3" s="554"/>
      <c r="N3" s="554"/>
      <c r="O3" s="554"/>
      <c r="P3" s="554"/>
      <c r="Q3" s="554"/>
      <c r="R3" s="554"/>
      <c r="S3" s="554"/>
      <c r="T3" s="552" t="s">
        <v>103</v>
      </c>
      <c r="U3" s="549" t="s">
        <v>108</v>
      </c>
      <c r="V3" s="75"/>
    </row>
    <row r="4" spans="1:22" s="75" customFormat="1" ht="15.75" customHeight="1">
      <c r="A4" s="565"/>
      <c r="B4" s="565"/>
      <c r="C4" s="561"/>
      <c r="D4" s="549"/>
      <c r="E4" s="557" t="s">
        <v>137</v>
      </c>
      <c r="F4" s="557" t="s">
        <v>62</v>
      </c>
      <c r="G4" s="545"/>
      <c r="H4" s="545"/>
      <c r="I4" s="545" t="s">
        <v>37</v>
      </c>
      <c r="J4" s="549" t="s">
        <v>38</v>
      </c>
      <c r="K4" s="549"/>
      <c r="L4" s="549"/>
      <c r="M4" s="549"/>
      <c r="N4" s="549"/>
      <c r="O4" s="549"/>
      <c r="P4" s="549"/>
      <c r="Q4" s="546" t="s">
        <v>139</v>
      </c>
      <c r="R4" s="546" t="s">
        <v>148</v>
      </c>
      <c r="S4" s="546" t="s">
        <v>81</v>
      </c>
      <c r="T4" s="552"/>
      <c r="U4" s="549"/>
      <c r="V4" s="76"/>
    </row>
    <row r="5" spans="1:21" s="75" customFormat="1" ht="18" customHeight="1">
      <c r="A5" s="565"/>
      <c r="B5" s="565"/>
      <c r="C5" s="561"/>
      <c r="D5" s="549"/>
      <c r="E5" s="558"/>
      <c r="F5" s="558"/>
      <c r="G5" s="545"/>
      <c r="H5" s="545"/>
      <c r="I5" s="545"/>
      <c r="J5" s="545" t="s">
        <v>61</v>
      </c>
      <c r="K5" s="550" t="s">
        <v>4</v>
      </c>
      <c r="L5" s="564"/>
      <c r="M5" s="564"/>
      <c r="N5" s="564"/>
      <c r="O5" s="564"/>
      <c r="P5" s="551"/>
      <c r="Q5" s="547"/>
      <c r="R5" s="547"/>
      <c r="S5" s="547"/>
      <c r="T5" s="552"/>
      <c r="U5" s="549"/>
    </row>
    <row r="6" spans="1:21" s="75" customFormat="1" ht="18.75" customHeight="1">
      <c r="A6" s="565"/>
      <c r="B6" s="565"/>
      <c r="C6" s="561"/>
      <c r="D6" s="549"/>
      <c r="E6" s="558"/>
      <c r="F6" s="558"/>
      <c r="G6" s="545"/>
      <c r="H6" s="545"/>
      <c r="I6" s="545"/>
      <c r="J6" s="545"/>
      <c r="K6" s="546" t="s">
        <v>96</v>
      </c>
      <c r="L6" s="550" t="s">
        <v>4</v>
      </c>
      <c r="M6" s="551"/>
      <c r="N6" s="546" t="s">
        <v>42</v>
      </c>
      <c r="O6" s="546" t="s">
        <v>147</v>
      </c>
      <c r="P6" s="546" t="s">
        <v>46</v>
      </c>
      <c r="Q6" s="547"/>
      <c r="R6" s="547"/>
      <c r="S6" s="547"/>
      <c r="T6" s="552"/>
      <c r="U6" s="549"/>
    </row>
    <row r="7" spans="1:22" ht="36">
      <c r="A7" s="565"/>
      <c r="B7" s="565"/>
      <c r="C7" s="562"/>
      <c r="D7" s="549"/>
      <c r="E7" s="559"/>
      <c r="F7" s="559"/>
      <c r="G7" s="545"/>
      <c r="H7" s="545"/>
      <c r="I7" s="545"/>
      <c r="J7" s="545"/>
      <c r="K7" s="548"/>
      <c r="L7" s="65" t="s">
        <v>39</v>
      </c>
      <c r="M7" s="65" t="s">
        <v>97</v>
      </c>
      <c r="N7" s="548"/>
      <c r="O7" s="548"/>
      <c r="P7" s="548"/>
      <c r="Q7" s="548"/>
      <c r="R7" s="548"/>
      <c r="S7" s="548"/>
      <c r="T7" s="552"/>
      <c r="U7" s="549"/>
      <c r="V7" s="75"/>
    </row>
    <row r="8" spans="1:21" ht="15.75">
      <c r="A8" s="563" t="s">
        <v>3</v>
      </c>
      <c r="B8" s="563"/>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563" t="s">
        <v>10</v>
      </c>
      <c r="B9" s="563"/>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566" t="s">
        <v>119</v>
      </c>
      <c r="B23" s="566"/>
      <c r="C23" s="566"/>
      <c r="D23" s="566"/>
      <c r="E23" s="566"/>
      <c r="F23" s="566"/>
      <c r="G23" s="566"/>
      <c r="H23" s="566"/>
      <c r="I23" s="84"/>
      <c r="J23" s="84"/>
      <c r="K23" s="84"/>
      <c r="L23" s="84"/>
      <c r="M23" s="84"/>
      <c r="N23" s="567" t="s">
        <v>127</v>
      </c>
      <c r="O23" s="567"/>
      <c r="P23" s="567"/>
      <c r="Q23" s="567"/>
      <c r="R23" s="567"/>
      <c r="S23" s="567"/>
      <c r="T23" s="567"/>
      <c r="U23" s="567"/>
      <c r="V23" s="84"/>
    </row>
  </sheetData>
  <sheetProtection/>
  <mergeCells count="31">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 ref="E3:F3"/>
    <mergeCell ref="N6:N7"/>
    <mergeCell ref="I4:I7"/>
    <mergeCell ref="J4:P4"/>
    <mergeCell ref="E4:E7"/>
    <mergeCell ref="R4:R7"/>
    <mergeCell ref="A1:E1"/>
    <mergeCell ref="Q1:U1"/>
    <mergeCell ref="R2:U2"/>
    <mergeCell ref="F1:P1"/>
    <mergeCell ref="G3:G7"/>
    <mergeCell ref="Q4:Q7"/>
    <mergeCell ref="U3:U7"/>
    <mergeCell ref="L6:M6"/>
    <mergeCell ref="T3:T7"/>
    <mergeCell ref="I3:S3"/>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U122"/>
  <sheetViews>
    <sheetView tabSelected="1" view="pageBreakPreview" zoomScale="90" zoomScaleSheetLayoutView="90" zoomScalePageLayoutView="0" workbookViewId="0" topLeftCell="A1">
      <selection activeCell="E134" sqref="E134"/>
    </sheetView>
  </sheetViews>
  <sheetFormatPr defaultColWidth="9.00390625" defaultRowHeight="15.75"/>
  <cols>
    <col min="1" max="1" width="3.50390625" style="6" customWidth="1"/>
    <col min="2" max="2" width="13.25390625" style="387" customWidth="1"/>
    <col min="3" max="3" width="9.75390625" style="6" customWidth="1"/>
    <col min="4" max="4" width="11.00390625" style="6" customWidth="1"/>
    <col min="5" max="5" width="10.125" style="6" customWidth="1"/>
    <col min="6" max="7" width="7.375" style="6" customWidth="1"/>
    <col min="8" max="8" width="9.625" style="6" customWidth="1"/>
    <col min="9" max="10" width="9.50390625" style="6" customWidth="1"/>
    <col min="11" max="11" width="9.75390625" style="6" customWidth="1"/>
    <col min="12" max="12" width="8.50390625" style="6" customWidth="1"/>
    <col min="13" max="13" width="8.125" style="26" customWidth="1"/>
    <col min="14" max="14" width="9.00390625" style="26" customWidth="1"/>
    <col min="15" max="15" width="7.25390625" style="26" customWidth="1"/>
    <col min="16" max="16" width="7.125" style="26" customWidth="1"/>
    <col min="17" max="17" width="8.625" style="26" customWidth="1"/>
    <col min="18" max="18" width="7.00390625" style="26" customWidth="1"/>
    <col min="19" max="19" width="8.00390625" style="26" customWidth="1"/>
    <col min="20" max="20" width="9.00390625" style="26" customWidth="1"/>
    <col min="21" max="21" width="6.625" style="26" customWidth="1"/>
    <col min="22" max="16384" width="9.00390625" style="6" customWidth="1"/>
  </cols>
  <sheetData>
    <row r="1" spans="1:21" ht="69" customHeight="1">
      <c r="A1" s="439" t="s">
        <v>341</v>
      </c>
      <c r="B1" s="439"/>
      <c r="C1" s="439"/>
      <c r="D1" s="439"/>
      <c r="E1" s="419" t="s">
        <v>163</v>
      </c>
      <c r="F1" s="419"/>
      <c r="G1" s="419"/>
      <c r="H1" s="419"/>
      <c r="I1" s="419"/>
      <c r="J1" s="419"/>
      <c r="K1" s="419"/>
      <c r="L1" s="419"/>
      <c r="M1" s="419"/>
      <c r="N1" s="419"/>
      <c r="O1" s="419"/>
      <c r="P1" s="437" t="str">
        <f>TT!C2</f>
        <v>Đơn vị  báo cáo: 
Cục THADS tỉnh Đồng Tháp
Đơn vị nhận báo cáo:
Tổng Cục THADS</v>
      </c>
      <c r="Q1" s="437"/>
      <c r="R1" s="437"/>
      <c r="S1" s="437"/>
      <c r="T1" s="437"/>
      <c r="U1" s="437"/>
    </row>
    <row r="2" spans="1:21" ht="17.25" customHeight="1">
      <c r="A2" s="25"/>
      <c r="B2" s="366"/>
      <c r="C2" s="27"/>
      <c r="H2" s="360"/>
      <c r="I2" s="361">
        <f>COUNTBLANK(D10:U23)</f>
        <v>115</v>
      </c>
      <c r="J2" s="362">
        <f>COUNTA(D10:U23)</f>
        <v>139</v>
      </c>
      <c r="K2" s="362">
        <f>I2+J2</f>
        <v>254</v>
      </c>
      <c r="L2" s="362"/>
      <c r="M2" s="382"/>
      <c r="P2" s="440" t="s">
        <v>161</v>
      </c>
      <c r="Q2" s="440"/>
      <c r="R2" s="440"/>
      <c r="S2" s="440"/>
      <c r="T2" s="440"/>
      <c r="U2" s="440"/>
    </row>
    <row r="3" spans="1:21" s="363" customFormat="1" ht="15.75" customHeight="1">
      <c r="A3" s="527" t="s">
        <v>136</v>
      </c>
      <c r="B3" s="570" t="s">
        <v>157</v>
      </c>
      <c r="C3" s="438" t="s">
        <v>134</v>
      </c>
      <c r="D3" s="438" t="s">
        <v>4</v>
      </c>
      <c r="E3" s="438"/>
      <c r="F3" s="523" t="s">
        <v>36</v>
      </c>
      <c r="G3" s="523" t="s">
        <v>158</v>
      </c>
      <c r="H3" s="523" t="s">
        <v>37</v>
      </c>
      <c r="I3" s="448" t="s">
        <v>4</v>
      </c>
      <c r="J3" s="535"/>
      <c r="K3" s="535"/>
      <c r="L3" s="535"/>
      <c r="M3" s="535"/>
      <c r="N3" s="535"/>
      <c r="O3" s="535"/>
      <c r="P3" s="535"/>
      <c r="Q3" s="535"/>
      <c r="R3" s="535"/>
      <c r="S3" s="535"/>
      <c r="T3" s="524" t="s">
        <v>103</v>
      </c>
      <c r="U3" s="530" t="s">
        <v>160</v>
      </c>
    </row>
    <row r="4" spans="1:21" s="364" customFormat="1" ht="15.75" customHeight="1">
      <c r="A4" s="528"/>
      <c r="B4" s="571"/>
      <c r="C4" s="438"/>
      <c r="D4" s="438" t="s">
        <v>137</v>
      </c>
      <c r="E4" s="438" t="s">
        <v>62</v>
      </c>
      <c r="F4" s="523"/>
      <c r="G4" s="523"/>
      <c r="H4" s="523"/>
      <c r="I4" s="523" t="s">
        <v>61</v>
      </c>
      <c r="J4" s="438" t="s">
        <v>4</v>
      </c>
      <c r="K4" s="438"/>
      <c r="L4" s="438"/>
      <c r="M4" s="438"/>
      <c r="N4" s="438"/>
      <c r="O4" s="438"/>
      <c r="P4" s="438"/>
      <c r="Q4" s="523" t="s">
        <v>139</v>
      </c>
      <c r="R4" s="523" t="s">
        <v>148</v>
      </c>
      <c r="S4" s="534" t="s">
        <v>81</v>
      </c>
      <c r="T4" s="525"/>
      <c r="U4" s="531"/>
    </row>
    <row r="5" spans="1:21" s="363" customFormat="1" ht="15.75" customHeight="1">
      <c r="A5" s="528"/>
      <c r="B5" s="571"/>
      <c r="C5" s="438"/>
      <c r="D5" s="438"/>
      <c r="E5" s="438"/>
      <c r="F5" s="523"/>
      <c r="G5" s="523"/>
      <c r="H5" s="523"/>
      <c r="I5" s="523"/>
      <c r="J5" s="523" t="s">
        <v>96</v>
      </c>
      <c r="K5" s="438" t="s">
        <v>4</v>
      </c>
      <c r="L5" s="438"/>
      <c r="M5" s="438"/>
      <c r="N5" s="523" t="s">
        <v>42</v>
      </c>
      <c r="O5" s="523" t="s">
        <v>147</v>
      </c>
      <c r="P5" s="523" t="s">
        <v>46</v>
      </c>
      <c r="Q5" s="523"/>
      <c r="R5" s="523"/>
      <c r="S5" s="534"/>
      <c r="T5" s="525"/>
      <c r="U5" s="531"/>
    </row>
    <row r="6" spans="1:21" s="363" customFormat="1" ht="15.75" customHeight="1">
      <c r="A6" s="528"/>
      <c r="B6" s="571"/>
      <c r="C6" s="438"/>
      <c r="D6" s="438"/>
      <c r="E6" s="438"/>
      <c r="F6" s="523"/>
      <c r="G6" s="523"/>
      <c r="H6" s="523"/>
      <c r="I6" s="523"/>
      <c r="J6" s="523"/>
      <c r="K6" s="438"/>
      <c r="L6" s="438"/>
      <c r="M6" s="438"/>
      <c r="N6" s="523"/>
      <c r="O6" s="523"/>
      <c r="P6" s="523"/>
      <c r="Q6" s="523"/>
      <c r="R6" s="523"/>
      <c r="S6" s="534"/>
      <c r="T6" s="525"/>
      <c r="U6" s="531"/>
    </row>
    <row r="7" spans="1:21" s="363" customFormat="1" ht="69" customHeight="1">
      <c r="A7" s="529"/>
      <c r="B7" s="572"/>
      <c r="C7" s="438"/>
      <c r="D7" s="438"/>
      <c r="E7" s="438"/>
      <c r="F7" s="523"/>
      <c r="G7" s="523"/>
      <c r="H7" s="523"/>
      <c r="I7" s="523"/>
      <c r="J7" s="523"/>
      <c r="K7" s="344" t="s">
        <v>39</v>
      </c>
      <c r="L7" s="344" t="s">
        <v>138</v>
      </c>
      <c r="M7" s="344" t="s">
        <v>156</v>
      </c>
      <c r="N7" s="523"/>
      <c r="O7" s="523"/>
      <c r="P7" s="523"/>
      <c r="Q7" s="523"/>
      <c r="R7" s="523"/>
      <c r="S7" s="534"/>
      <c r="T7" s="526"/>
      <c r="U7" s="531"/>
    </row>
    <row r="8" spans="1:21" ht="14.25" customHeight="1">
      <c r="A8" s="532" t="s">
        <v>3</v>
      </c>
      <c r="B8" s="533"/>
      <c r="C8" s="365" t="s">
        <v>13</v>
      </c>
      <c r="D8" s="365" t="s">
        <v>14</v>
      </c>
      <c r="E8" s="365" t="s">
        <v>19</v>
      </c>
      <c r="F8" s="365" t="s">
        <v>22</v>
      </c>
      <c r="G8" s="365" t="s">
        <v>23</v>
      </c>
      <c r="H8" s="365" t="s">
        <v>24</v>
      </c>
      <c r="I8" s="365" t="s">
        <v>25</v>
      </c>
      <c r="J8" s="365" t="s">
        <v>26</v>
      </c>
      <c r="K8" s="365" t="s">
        <v>27</v>
      </c>
      <c r="L8" s="365" t="s">
        <v>29</v>
      </c>
      <c r="M8" s="365" t="s">
        <v>30</v>
      </c>
      <c r="N8" s="365" t="s">
        <v>104</v>
      </c>
      <c r="O8" s="365" t="s">
        <v>101</v>
      </c>
      <c r="P8" s="365" t="s">
        <v>105</v>
      </c>
      <c r="Q8" s="365" t="s">
        <v>106</v>
      </c>
      <c r="R8" s="365" t="s">
        <v>107</v>
      </c>
      <c r="S8" s="365" t="s">
        <v>118</v>
      </c>
      <c r="T8" s="365" t="s">
        <v>131</v>
      </c>
      <c r="U8" s="365" t="s">
        <v>133</v>
      </c>
    </row>
    <row r="9" spans="1:21" ht="14.25" customHeight="1">
      <c r="A9" s="568" t="s">
        <v>12</v>
      </c>
      <c r="B9" s="569"/>
      <c r="C9" s="380">
        <f>C10+C23</f>
        <v>1651425179</v>
      </c>
      <c r="D9" s="380">
        <f aca="true" t="shared" si="0" ref="D9:T9">D10+D23</f>
        <v>1214885851</v>
      </c>
      <c r="E9" s="380">
        <f t="shared" si="0"/>
        <v>436539328</v>
      </c>
      <c r="F9" s="380">
        <f t="shared" si="0"/>
        <v>42896338</v>
      </c>
      <c r="G9" s="380">
        <f t="shared" si="0"/>
        <v>0</v>
      </c>
      <c r="H9" s="380">
        <f>I9+Q9+R9+S9</f>
        <v>1608528841</v>
      </c>
      <c r="I9" s="380">
        <f t="shared" si="0"/>
        <v>850743812</v>
      </c>
      <c r="J9" s="380">
        <f t="shared" si="0"/>
        <v>145985543</v>
      </c>
      <c r="K9" s="380">
        <f t="shared" si="0"/>
        <v>131411724</v>
      </c>
      <c r="L9" s="380">
        <f t="shared" si="0"/>
        <v>14555418</v>
      </c>
      <c r="M9" s="380">
        <f t="shared" si="0"/>
        <v>18401</v>
      </c>
      <c r="N9" s="380">
        <f t="shared" si="0"/>
        <v>703978518</v>
      </c>
      <c r="O9" s="380">
        <f t="shared" si="0"/>
        <v>454255</v>
      </c>
      <c r="P9" s="380">
        <f t="shared" si="0"/>
        <v>325496</v>
      </c>
      <c r="Q9" s="380">
        <f t="shared" si="0"/>
        <v>726755278</v>
      </c>
      <c r="R9" s="380">
        <f t="shared" si="0"/>
        <v>30685223</v>
      </c>
      <c r="S9" s="380">
        <f t="shared" si="0"/>
        <v>344528</v>
      </c>
      <c r="T9" s="380">
        <f t="shared" si="0"/>
        <v>1462543298</v>
      </c>
      <c r="U9" s="381">
        <f>IF(I9&lt;&gt;0,J9/I9,"")</f>
        <v>0.17159753728540783</v>
      </c>
    </row>
    <row r="10" spans="1:21" s="184" customFormat="1" ht="13.5" customHeight="1">
      <c r="A10" s="349" t="str">
        <f>'04'!A10</f>
        <v>A</v>
      </c>
      <c r="B10" s="367" t="str">
        <f>'04'!B10</f>
        <v>Cục THADS</v>
      </c>
      <c r="C10" s="380">
        <f>SUM(C11:C22)</f>
        <v>139362575</v>
      </c>
      <c r="D10" s="380">
        <f>SUM(D11:D22)</f>
        <v>126942866</v>
      </c>
      <c r="E10" s="380">
        <f>SUM(E11:E22)</f>
        <v>12419709</v>
      </c>
      <c r="F10" s="380">
        <f>SUM(F11:F22)</f>
        <v>15067277</v>
      </c>
      <c r="G10" s="380">
        <f>SUM(G11:G22)</f>
        <v>0</v>
      </c>
      <c r="H10" s="380">
        <f>I10+Q10+R10+S10</f>
        <v>124295298</v>
      </c>
      <c r="I10" s="380">
        <f>SUM(J10,N10:P10)</f>
        <v>87427966</v>
      </c>
      <c r="J10" s="380">
        <f>SUM(K10:M10)</f>
        <v>13004145</v>
      </c>
      <c r="K10" s="380">
        <f aca="true" t="shared" si="1" ref="K10:S10">SUM(K11:K22)</f>
        <v>12998795</v>
      </c>
      <c r="L10" s="380">
        <f t="shared" si="1"/>
        <v>5350</v>
      </c>
      <c r="M10" s="380">
        <f t="shared" si="1"/>
        <v>0</v>
      </c>
      <c r="N10" s="380">
        <f t="shared" si="1"/>
        <v>74423821</v>
      </c>
      <c r="O10" s="380">
        <f t="shared" si="1"/>
        <v>0</v>
      </c>
      <c r="P10" s="380">
        <f t="shared" si="1"/>
        <v>0</v>
      </c>
      <c r="Q10" s="380">
        <f t="shared" si="1"/>
        <v>36867332</v>
      </c>
      <c r="R10" s="380">
        <f t="shared" si="1"/>
        <v>0</v>
      </c>
      <c r="S10" s="380">
        <f t="shared" si="1"/>
        <v>0</v>
      </c>
      <c r="T10" s="380">
        <f>SUM(N10:S10)</f>
        <v>111291153</v>
      </c>
      <c r="U10" s="381">
        <f>IF(I10&lt;&gt;0,J10/I10,"")</f>
        <v>0.14874125059709156</v>
      </c>
    </row>
    <row r="11" spans="1:21" s="184" customFormat="1" ht="13.5" customHeight="1">
      <c r="A11" s="369" t="str">
        <f>'04'!A11</f>
        <v>1</v>
      </c>
      <c r="B11" s="370" t="str">
        <f>'04'!B11</f>
        <v>Nguyễn Văn Bạc</v>
      </c>
      <c r="C11" s="380">
        <f>D11+E11</f>
        <v>19533166</v>
      </c>
      <c r="D11" s="351">
        <v>19533166</v>
      </c>
      <c r="E11" s="258"/>
      <c r="F11" s="258">
        <v>14289088</v>
      </c>
      <c r="G11" s="258"/>
      <c r="H11" s="380">
        <f>I11+Q11+R11+S11</f>
        <v>5244078</v>
      </c>
      <c r="I11" s="380">
        <f>SUM(J11,N11:P11)</f>
        <v>5244078</v>
      </c>
      <c r="J11" s="380">
        <f>SUM(K11:M11)</f>
        <v>5244078</v>
      </c>
      <c r="K11" s="258">
        <v>5244078</v>
      </c>
      <c r="L11" s="258"/>
      <c r="M11" s="258"/>
      <c r="N11" s="258"/>
      <c r="O11" s="258"/>
      <c r="P11" s="258"/>
      <c r="Q11" s="258"/>
      <c r="R11" s="258"/>
      <c r="S11" s="258"/>
      <c r="T11" s="380">
        <f aca="true" t="shared" si="2" ref="T11:T21">SUM(N11:S11)</f>
        <v>0</v>
      </c>
      <c r="U11" s="381">
        <f aca="true" t="shared" si="3" ref="U11:U21">IF(I11&lt;&gt;0,J11/I11,"")</f>
        <v>1</v>
      </c>
    </row>
    <row r="12" spans="1:21" s="184" customFormat="1" ht="13.5" customHeight="1">
      <c r="A12" s="369" t="str">
        <f>'04'!A12</f>
        <v>2</v>
      </c>
      <c r="B12" s="370" t="str">
        <f>'04'!B12</f>
        <v>Đỗ Thành Lơ</v>
      </c>
      <c r="C12" s="380">
        <f aca="true" t="shared" si="4" ref="C12:C21">D12+E12</f>
        <v>192199</v>
      </c>
      <c r="D12" s="351">
        <v>187354</v>
      </c>
      <c r="E12" s="258">
        <v>4845</v>
      </c>
      <c r="F12" s="258"/>
      <c r="G12" s="258"/>
      <c r="H12" s="380">
        <f aca="true" t="shared" si="5" ref="H12:H21">I12+Q12+R12+S12</f>
        <v>192199</v>
      </c>
      <c r="I12" s="380">
        <f aca="true" t="shared" si="6" ref="I12:I21">SUM(J12,N12:P12)</f>
        <v>7579</v>
      </c>
      <c r="J12" s="380">
        <f aca="true" t="shared" si="7" ref="J12:J21">SUM(K12:M12)</f>
        <v>600</v>
      </c>
      <c r="K12" s="258">
        <v>600</v>
      </c>
      <c r="L12" s="258"/>
      <c r="M12" s="258"/>
      <c r="N12" s="258">
        <v>6979</v>
      </c>
      <c r="O12" s="258"/>
      <c r="P12" s="258"/>
      <c r="Q12" s="258">
        <v>184620</v>
      </c>
      <c r="R12" s="258"/>
      <c r="S12" s="258"/>
      <c r="T12" s="380">
        <f t="shared" si="2"/>
        <v>191599</v>
      </c>
      <c r="U12" s="381">
        <f t="shared" si="3"/>
        <v>0.07916611690196595</v>
      </c>
    </row>
    <row r="13" spans="1:21" s="184" customFormat="1" ht="13.5" customHeight="1">
      <c r="A13" s="369" t="str">
        <f>'04'!A13</f>
        <v>3</v>
      </c>
      <c r="B13" s="370" t="str">
        <f>'04'!B13</f>
        <v>Lê Phước Bé Sáu</v>
      </c>
      <c r="C13" s="380">
        <f t="shared" si="4"/>
        <v>39809488</v>
      </c>
      <c r="D13" s="351">
        <v>29579282</v>
      </c>
      <c r="E13" s="258">
        <v>10230206</v>
      </c>
      <c r="F13" s="258"/>
      <c r="G13" s="258"/>
      <c r="H13" s="380">
        <f t="shared" si="5"/>
        <v>39809488</v>
      </c>
      <c r="I13" s="380">
        <f t="shared" si="6"/>
        <v>17093766</v>
      </c>
      <c r="J13" s="380">
        <f t="shared" si="7"/>
        <v>1409088</v>
      </c>
      <c r="K13" s="258">
        <v>1409088</v>
      </c>
      <c r="L13" s="258"/>
      <c r="M13" s="258"/>
      <c r="N13" s="258">
        <v>15684678</v>
      </c>
      <c r="O13" s="258"/>
      <c r="P13" s="258"/>
      <c r="Q13" s="258">
        <v>22715722</v>
      </c>
      <c r="R13" s="258"/>
      <c r="S13" s="258"/>
      <c r="T13" s="380">
        <f t="shared" si="2"/>
        <v>38400400</v>
      </c>
      <c r="U13" s="381">
        <f t="shared" si="3"/>
        <v>0.08243285885626374</v>
      </c>
    </row>
    <row r="14" spans="1:21" s="184" customFormat="1" ht="13.5" customHeight="1">
      <c r="A14" s="369" t="str">
        <f>'04'!A14</f>
        <v>4</v>
      </c>
      <c r="B14" s="370" t="str">
        <f>'04'!B14</f>
        <v>Nguyễn Kim Tuân</v>
      </c>
      <c r="C14" s="380">
        <f t="shared" si="4"/>
        <v>2787345</v>
      </c>
      <c r="D14" s="351">
        <v>2786745</v>
      </c>
      <c r="E14" s="258">
        <v>600</v>
      </c>
      <c r="F14" s="258"/>
      <c r="G14" s="258"/>
      <c r="H14" s="380">
        <f t="shared" si="5"/>
        <v>2787345</v>
      </c>
      <c r="I14" s="380">
        <f t="shared" si="6"/>
        <v>600</v>
      </c>
      <c r="J14" s="380">
        <f t="shared" si="7"/>
        <v>300</v>
      </c>
      <c r="K14" s="258">
        <v>300</v>
      </c>
      <c r="L14" s="258"/>
      <c r="M14" s="258"/>
      <c r="N14" s="258">
        <v>300</v>
      </c>
      <c r="O14" s="258"/>
      <c r="P14" s="258"/>
      <c r="Q14" s="258">
        <v>2786745</v>
      </c>
      <c r="R14" s="258"/>
      <c r="S14" s="258"/>
      <c r="T14" s="380">
        <f t="shared" si="2"/>
        <v>2787045</v>
      </c>
      <c r="U14" s="381">
        <f t="shared" si="3"/>
        <v>0.5</v>
      </c>
    </row>
    <row r="15" spans="1:21" s="184" customFormat="1" ht="13.5" customHeight="1">
      <c r="A15" s="369" t="str">
        <f>'04'!A15</f>
        <v>5</v>
      </c>
      <c r="B15" s="370" t="str">
        <f>'04'!B15</f>
        <v>Nguyễn Văn Thủy</v>
      </c>
      <c r="C15" s="380">
        <f t="shared" si="4"/>
        <v>0</v>
      </c>
      <c r="D15" s="351">
        <v>0</v>
      </c>
      <c r="E15" s="258"/>
      <c r="F15" s="258"/>
      <c r="G15" s="258"/>
      <c r="H15" s="380">
        <f t="shared" si="5"/>
        <v>0</v>
      </c>
      <c r="I15" s="380">
        <f t="shared" si="6"/>
        <v>0</v>
      </c>
      <c r="J15" s="380">
        <f t="shared" si="7"/>
        <v>0</v>
      </c>
      <c r="K15" s="258"/>
      <c r="L15" s="258"/>
      <c r="M15" s="258"/>
      <c r="N15" s="258"/>
      <c r="O15" s="258"/>
      <c r="P15" s="258"/>
      <c r="Q15" s="258"/>
      <c r="R15" s="258"/>
      <c r="S15" s="258"/>
      <c r="T15" s="380">
        <f t="shared" si="2"/>
        <v>0</v>
      </c>
      <c r="U15" s="381">
        <f t="shared" si="3"/>
      </c>
    </row>
    <row r="16" spans="1:21" s="184" customFormat="1" ht="13.5" customHeight="1">
      <c r="A16" s="369" t="str">
        <f>'04'!A16</f>
        <v>6</v>
      </c>
      <c r="B16" s="370" t="str">
        <f>'04'!B16</f>
        <v>Nguyễn Minh Tấn</v>
      </c>
      <c r="C16" s="380">
        <f t="shared" si="4"/>
        <v>594386</v>
      </c>
      <c r="D16" s="351"/>
      <c r="E16" s="258">
        <v>594386</v>
      </c>
      <c r="F16" s="258"/>
      <c r="G16" s="258"/>
      <c r="H16" s="380">
        <f t="shared" si="5"/>
        <v>594386</v>
      </c>
      <c r="I16" s="380">
        <f t="shared" si="6"/>
        <v>594386</v>
      </c>
      <c r="J16" s="380">
        <f t="shared" si="7"/>
        <v>594385</v>
      </c>
      <c r="K16" s="258">
        <v>594385</v>
      </c>
      <c r="L16" s="258"/>
      <c r="M16" s="258"/>
      <c r="N16" s="258">
        <v>1</v>
      </c>
      <c r="O16" s="258"/>
      <c r="P16" s="258"/>
      <c r="Q16" s="258"/>
      <c r="R16" s="258"/>
      <c r="S16" s="258"/>
      <c r="T16" s="380">
        <f t="shared" si="2"/>
        <v>1</v>
      </c>
      <c r="U16" s="381">
        <f t="shared" si="3"/>
        <v>0.9999983175915987</v>
      </c>
    </row>
    <row r="17" spans="1:21" s="184" customFormat="1" ht="13.5" customHeight="1">
      <c r="A17" s="369" t="str">
        <f>'04'!A17</f>
        <v>7</v>
      </c>
      <c r="B17" s="370" t="str">
        <f>'04'!B17</f>
        <v>Trần Công Bằng</v>
      </c>
      <c r="C17" s="380">
        <f t="shared" si="4"/>
        <v>300</v>
      </c>
      <c r="D17" s="351">
        <v>0</v>
      </c>
      <c r="E17" s="258">
        <v>300</v>
      </c>
      <c r="F17" s="258"/>
      <c r="G17" s="258"/>
      <c r="H17" s="380">
        <f t="shared" si="5"/>
        <v>300</v>
      </c>
      <c r="I17" s="380">
        <f t="shared" si="6"/>
        <v>300</v>
      </c>
      <c r="J17" s="380">
        <f t="shared" si="7"/>
        <v>300</v>
      </c>
      <c r="K17" s="258">
        <v>300</v>
      </c>
      <c r="L17" s="258"/>
      <c r="M17" s="258"/>
      <c r="N17" s="258"/>
      <c r="O17" s="258"/>
      <c r="P17" s="258"/>
      <c r="Q17" s="258"/>
      <c r="R17" s="258"/>
      <c r="S17" s="258"/>
      <c r="T17" s="380">
        <f t="shared" si="2"/>
        <v>0</v>
      </c>
      <c r="U17" s="381">
        <f t="shared" si="3"/>
        <v>1</v>
      </c>
    </row>
    <row r="18" spans="1:21" s="184" customFormat="1" ht="13.5" customHeight="1">
      <c r="A18" s="369" t="str">
        <f>'04'!A18</f>
        <v>8</v>
      </c>
      <c r="B18" s="370" t="str">
        <f>'04'!B18</f>
        <v>Trần Minh Tý</v>
      </c>
      <c r="C18" s="380">
        <f t="shared" si="4"/>
        <v>7903599</v>
      </c>
      <c r="D18" s="351">
        <v>6988645</v>
      </c>
      <c r="E18" s="258">
        <v>914954</v>
      </c>
      <c r="F18" s="258">
        <v>778189</v>
      </c>
      <c r="G18" s="258"/>
      <c r="H18" s="380">
        <f t="shared" si="5"/>
        <v>7125410</v>
      </c>
      <c r="I18" s="380">
        <f t="shared" si="6"/>
        <v>3609553</v>
      </c>
      <c r="J18" s="380">
        <f t="shared" si="7"/>
        <v>132546</v>
      </c>
      <c r="K18" s="258">
        <v>127196</v>
      </c>
      <c r="L18" s="258">
        <v>5350</v>
      </c>
      <c r="M18" s="258"/>
      <c r="N18" s="258">
        <v>3477007</v>
      </c>
      <c r="O18" s="258"/>
      <c r="P18" s="258"/>
      <c r="Q18" s="258">
        <v>3515857</v>
      </c>
      <c r="R18" s="258"/>
      <c r="S18" s="258"/>
      <c r="T18" s="380">
        <f t="shared" si="2"/>
        <v>6992864</v>
      </c>
      <c r="U18" s="381">
        <f t="shared" si="3"/>
        <v>0.036720890370635924</v>
      </c>
    </row>
    <row r="19" spans="1:21" s="184" customFormat="1" ht="13.5" customHeight="1">
      <c r="A19" s="369" t="str">
        <f>'04'!A19</f>
        <v>9</v>
      </c>
      <c r="B19" s="370" t="str">
        <f>'04'!B19</f>
        <v>Mai Thị Thu Cúc</v>
      </c>
      <c r="C19" s="380">
        <f t="shared" si="4"/>
        <v>2408077</v>
      </c>
      <c r="D19" s="351">
        <v>1735759</v>
      </c>
      <c r="E19" s="258">
        <v>672318</v>
      </c>
      <c r="F19" s="258"/>
      <c r="G19" s="258"/>
      <c r="H19" s="380">
        <f t="shared" si="5"/>
        <v>2408077</v>
      </c>
      <c r="I19" s="380">
        <f t="shared" si="6"/>
        <v>2408077</v>
      </c>
      <c r="J19" s="380">
        <f t="shared" si="7"/>
        <v>20748</v>
      </c>
      <c r="K19" s="258">
        <v>20748</v>
      </c>
      <c r="L19" s="258"/>
      <c r="M19" s="258"/>
      <c r="N19" s="258">
        <v>2387329</v>
      </c>
      <c r="O19" s="258"/>
      <c r="P19" s="258"/>
      <c r="Q19" s="258"/>
      <c r="R19" s="258"/>
      <c r="S19" s="258"/>
      <c r="T19" s="380">
        <f t="shared" si="2"/>
        <v>2387329</v>
      </c>
      <c r="U19" s="381">
        <f t="shared" si="3"/>
        <v>0.008616003558025762</v>
      </c>
    </row>
    <row r="20" spans="1:21" s="184" customFormat="1" ht="13.5" customHeight="1">
      <c r="A20" s="369" t="str">
        <f>'04'!A20</f>
        <v>10</v>
      </c>
      <c r="B20" s="370" t="str">
        <f>'04'!B20</f>
        <v>Vũ Quang Hiện</v>
      </c>
      <c r="C20" s="380">
        <f t="shared" si="4"/>
        <v>66133115</v>
      </c>
      <c r="D20" s="351">
        <v>66131915</v>
      </c>
      <c r="E20" s="258">
        <v>1200</v>
      </c>
      <c r="F20" s="258"/>
      <c r="G20" s="258"/>
      <c r="H20" s="380">
        <f t="shared" si="5"/>
        <v>66133115</v>
      </c>
      <c r="I20" s="380">
        <f t="shared" si="6"/>
        <v>58468727</v>
      </c>
      <c r="J20" s="380">
        <f t="shared" si="7"/>
        <v>5601200</v>
      </c>
      <c r="K20" s="258">
        <v>5601200</v>
      </c>
      <c r="L20" s="258"/>
      <c r="M20" s="258"/>
      <c r="N20" s="258">
        <v>52867527</v>
      </c>
      <c r="O20" s="258"/>
      <c r="P20" s="258"/>
      <c r="Q20" s="258">
        <v>7664388</v>
      </c>
      <c r="R20" s="258"/>
      <c r="S20" s="258"/>
      <c r="T20" s="380">
        <f t="shared" si="2"/>
        <v>60531915</v>
      </c>
      <c r="U20" s="381">
        <f t="shared" si="3"/>
        <v>0.09579822047434007</v>
      </c>
    </row>
    <row r="21" spans="1:21" s="184" customFormat="1" ht="13.5" customHeight="1">
      <c r="A21" s="369" t="str">
        <f>'04'!A21</f>
        <v>11</v>
      </c>
      <c r="B21" s="370" t="str">
        <f>'04'!B21</f>
        <v>Bùi Văn Khanh</v>
      </c>
      <c r="C21" s="380">
        <f t="shared" si="4"/>
        <v>900</v>
      </c>
      <c r="D21" s="351"/>
      <c r="E21" s="258">
        <v>900</v>
      </c>
      <c r="F21" s="258"/>
      <c r="G21" s="258"/>
      <c r="H21" s="380">
        <f t="shared" si="5"/>
        <v>900</v>
      </c>
      <c r="I21" s="380">
        <f t="shared" si="6"/>
        <v>900</v>
      </c>
      <c r="J21" s="380">
        <f t="shared" si="7"/>
        <v>900</v>
      </c>
      <c r="K21" s="258">
        <v>900</v>
      </c>
      <c r="L21" s="258"/>
      <c r="M21" s="258"/>
      <c r="N21" s="258"/>
      <c r="O21" s="258"/>
      <c r="P21" s="258"/>
      <c r="Q21" s="258"/>
      <c r="R21" s="258"/>
      <c r="S21" s="258"/>
      <c r="T21" s="380">
        <f t="shared" si="2"/>
        <v>0</v>
      </c>
      <c r="U21" s="381">
        <f t="shared" si="3"/>
        <v>1</v>
      </c>
    </row>
    <row r="22" spans="1:21" s="184" customFormat="1" ht="13.5" customHeight="1">
      <c r="A22" s="349" t="str">
        <f>'04'!A22</f>
        <v>…</v>
      </c>
      <c r="B22" s="367" t="str">
        <f>'04'!B22</f>
        <v>….</v>
      </c>
      <c r="C22" s="380">
        <f>D22+E22</f>
        <v>0</v>
      </c>
      <c r="D22" s="258"/>
      <c r="E22" s="258"/>
      <c r="F22" s="258"/>
      <c r="G22" s="258"/>
      <c r="H22" s="380">
        <f>I22+Q22+R22+S22</f>
        <v>0</v>
      </c>
      <c r="I22" s="380">
        <f>SUM(J22,N22:P22)</f>
        <v>0</v>
      </c>
      <c r="J22" s="380">
        <f>SUM(K22:M22)</f>
        <v>0</v>
      </c>
      <c r="K22" s="258"/>
      <c r="L22" s="258"/>
      <c r="M22" s="258"/>
      <c r="N22" s="258"/>
      <c r="O22" s="258"/>
      <c r="P22" s="258"/>
      <c r="Q22" s="258"/>
      <c r="R22" s="258"/>
      <c r="S22" s="258"/>
      <c r="T22" s="380">
        <f>SUM(N22:S22)</f>
        <v>0</v>
      </c>
      <c r="U22" s="381">
        <f>IF(I22&lt;&gt;0,J22/I22,"")</f>
      </c>
    </row>
    <row r="23" spans="1:21" s="184" customFormat="1" ht="13.5" customHeight="1">
      <c r="A23" s="349" t="str">
        <f>'04'!A23</f>
        <v>B</v>
      </c>
      <c r="B23" s="367" t="str">
        <f>'04'!B23</f>
        <v>Các Chi cục</v>
      </c>
      <c r="C23" s="378">
        <f>C24+C29+C35+C41+C49+C56+C67+C77+C85+C93+C101+C110</f>
        <v>1512062604</v>
      </c>
      <c r="D23" s="378">
        <f>D24+D29+D35+D41+D49+D56+D67+D77+D85+D93+D101+D110</f>
        <v>1087942985</v>
      </c>
      <c r="E23" s="378">
        <f aca="true" t="shared" si="8" ref="E23:S23">E24+E29+E35+E41+E49+E56+E67+E77+E85+E93+E101+E110</f>
        <v>424119619</v>
      </c>
      <c r="F23" s="378">
        <f t="shared" si="8"/>
        <v>27829061</v>
      </c>
      <c r="G23" s="378">
        <f t="shared" si="8"/>
        <v>0</v>
      </c>
      <c r="H23" s="378">
        <f t="shared" si="8"/>
        <v>1484233543</v>
      </c>
      <c r="I23" s="378">
        <f t="shared" si="8"/>
        <v>763315846</v>
      </c>
      <c r="J23" s="378">
        <f t="shared" si="8"/>
        <v>132981398</v>
      </c>
      <c r="K23" s="378">
        <f t="shared" si="8"/>
        <v>118412929</v>
      </c>
      <c r="L23" s="378">
        <f t="shared" si="8"/>
        <v>14550068</v>
      </c>
      <c r="M23" s="378">
        <f t="shared" si="8"/>
        <v>18401</v>
      </c>
      <c r="N23" s="378">
        <f t="shared" si="8"/>
        <v>629554697</v>
      </c>
      <c r="O23" s="378">
        <f t="shared" si="8"/>
        <v>454255</v>
      </c>
      <c r="P23" s="378">
        <f t="shared" si="8"/>
        <v>325496</v>
      </c>
      <c r="Q23" s="378">
        <f t="shared" si="8"/>
        <v>689887946</v>
      </c>
      <c r="R23" s="378">
        <f t="shared" si="8"/>
        <v>30685223</v>
      </c>
      <c r="S23" s="378">
        <f t="shared" si="8"/>
        <v>344528</v>
      </c>
      <c r="T23" s="378">
        <f>SUM(N23:S23)</f>
        <v>1351252145</v>
      </c>
      <c r="U23" s="379">
        <f>IF(J23&lt;&gt;0,K23/J23,"")</f>
        <v>0.8904473165487401</v>
      </c>
    </row>
    <row r="24" spans="1:21" s="194" customFormat="1" ht="15.75" customHeight="1">
      <c r="A24" s="349" t="str">
        <f>'04'!A24</f>
        <v>I</v>
      </c>
      <c r="B24" s="367" t="str">
        <f>'04'!B24</f>
        <v>H Tân Hồng</v>
      </c>
      <c r="C24" s="380">
        <f>SUM(C25:C28)</f>
        <v>110626819</v>
      </c>
      <c r="D24" s="380">
        <f>SUM(D25:D28)</f>
        <v>54327845</v>
      </c>
      <c r="E24" s="380">
        <f>SUM(E25:E28)</f>
        <v>56298974</v>
      </c>
      <c r="F24" s="380">
        <f>SUM(F25:F28)</f>
        <v>0</v>
      </c>
      <c r="G24" s="380">
        <f>SUM(G25:G28)</f>
        <v>0</v>
      </c>
      <c r="H24" s="380">
        <f aca="true" t="shared" si="9" ref="H24:H33">I24+Q24+R24+S24</f>
        <v>110626819</v>
      </c>
      <c r="I24" s="380">
        <f aca="true" t="shared" si="10" ref="I24:I33">SUM(J24,N24:P24)</f>
        <v>78598422</v>
      </c>
      <c r="J24" s="380">
        <f aca="true" t="shared" si="11" ref="J24:J33">SUM(K24:M24)</f>
        <v>5403772</v>
      </c>
      <c r="K24" s="380">
        <f aca="true" t="shared" si="12" ref="K24:S24">SUM(K25:K28)</f>
        <v>5287880</v>
      </c>
      <c r="L24" s="380">
        <f t="shared" si="12"/>
        <v>115892</v>
      </c>
      <c r="M24" s="380">
        <f t="shared" si="12"/>
        <v>0</v>
      </c>
      <c r="N24" s="380">
        <f t="shared" si="12"/>
        <v>73194650</v>
      </c>
      <c r="O24" s="380">
        <f t="shared" si="12"/>
        <v>0</v>
      </c>
      <c r="P24" s="380">
        <f t="shared" si="12"/>
        <v>0</v>
      </c>
      <c r="Q24" s="380">
        <f t="shared" si="12"/>
        <v>31101149</v>
      </c>
      <c r="R24" s="380">
        <f t="shared" si="12"/>
        <v>927248</v>
      </c>
      <c r="S24" s="380">
        <f t="shared" si="12"/>
        <v>0</v>
      </c>
      <c r="T24" s="380">
        <f>SUM(N24:S24)</f>
        <v>105223047</v>
      </c>
      <c r="U24" s="381">
        <f>IF(I24&lt;&gt;0,J24/I24,"")</f>
        <v>0.06875166017964075</v>
      </c>
    </row>
    <row r="25" spans="1:21" s="184" customFormat="1" ht="15.75" customHeight="1">
      <c r="A25" s="349" t="str">
        <f>'04'!A25</f>
        <v>1</v>
      </c>
      <c r="B25" s="367" t="str">
        <f>'04'!B25</f>
        <v>Phạm Thị Phú</v>
      </c>
      <c r="C25" s="380">
        <f>D25+E25</f>
        <v>20892672</v>
      </c>
      <c r="D25" s="258">
        <v>667937</v>
      </c>
      <c r="E25" s="258">
        <v>20224735</v>
      </c>
      <c r="F25" s="258"/>
      <c r="G25" s="258"/>
      <c r="H25" s="380">
        <f t="shared" si="9"/>
        <v>20892672</v>
      </c>
      <c r="I25" s="380">
        <f t="shared" si="10"/>
        <v>20393981</v>
      </c>
      <c r="J25" s="380">
        <f t="shared" si="11"/>
        <v>222127</v>
      </c>
      <c r="K25" s="258">
        <v>222127</v>
      </c>
      <c r="L25" s="258"/>
      <c r="M25" s="258"/>
      <c r="N25" s="258">
        <v>20171854</v>
      </c>
      <c r="O25" s="258"/>
      <c r="P25" s="258"/>
      <c r="Q25" s="258">
        <v>498691</v>
      </c>
      <c r="R25" s="258"/>
      <c r="S25" s="258"/>
      <c r="T25" s="380">
        <f aca="true" t="shared" si="13" ref="T25:T88">SUM(N25:S25)</f>
        <v>20670545</v>
      </c>
      <c r="U25" s="381">
        <f aca="true" t="shared" si="14" ref="U25:U88">IF(I25&lt;&gt;0,J25/I25,"")</f>
        <v>0.010891792043936884</v>
      </c>
    </row>
    <row r="26" spans="1:21" s="184" customFormat="1" ht="15.75" customHeight="1">
      <c r="A26" s="349">
        <f>'04'!A26</f>
        <v>2</v>
      </c>
      <c r="B26" s="367" t="str">
        <f>'04'!B26</f>
        <v>Phạm Hoàng Sơn</v>
      </c>
      <c r="C26" s="380">
        <f>D26+E26</f>
        <v>47876050</v>
      </c>
      <c r="D26" s="258">
        <v>30759546</v>
      </c>
      <c r="E26" s="258">
        <v>17116504</v>
      </c>
      <c r="F26" s="258"/>
      <c r="G26" s="258"/>
      <c r="H26" s="380">
        <f t="shared" si="9"/>
        <v>47876050</v>
      </c>
      <c r="I26" s="380">
        <f t="shared" si="10"/>
        <v>33387003</v>
      </c>
      <c r="J26" s="380">
        <f t="shared" si="11"/>
        <v>2801781</v>
      </c>
      <c r="K26" s="258">
        <v>2791101</v>
      </c>
      <c r="L26" s="258">
        <v>10680</v>
      </c>
      <c r="M26" s="258"/>
      <c r="N26" s="258">
        <v>30585222</v>
      </c>
      <c r="O26" s="258"/>
      <c r="P26" s="258"/>
      <c r="Q26" s="258">
        <v>14489047</v>
      </c>
      <c r="R26" s="258"/>
      <c r="S26" s="258"/>
      <c r="T26" s="380">
        <f t="shared" si="13"/>
        <v>45074269</v>
      </c>
      <c r="U26" s="381">
        <f t="shared" si="14"/>
        <v>0.08391831396187313</v>
      </c>
    </row>
    <row r="27" spans="1:21" s="184" customFormat="1" ht="15.75">
      <c r="A27" s="349">
        <f>'04'!A27</f>
        <v>3</v>
      </c>
      <c r="B27" s="367" t="str">
        <f>'04'!B27</f>
        <v>Nguyễn Văn Lực</v>
      </c>
      <c r="C27" s="380">
        <f>D27+E27</f>
        <v>41858097</v>
      </c>
      <c r="D27" s="258">
        <v>22900362</v>
      </c>
      <c r="E27" s="258">
        <v>18957735</v>
      </c>
      <c r="F27" s="258"/>
      <c r="G27" s="258"/>
      <c r="H27" s="380">
        <f t="shared" si="9"/>
        <v>41858097</v>
      </c>
      <c r="I27" s="380">
        <f t="shared" si="10"/>
        <v>24817438</v>
      </c>
      <c r="J27" s="380">
        <f t="shared" si="11"/>
        <v>2379864</v>
      </c>
      <c r="K27" s="258">
        <v>2274652</v>
      </c>
      <c r="L27" s="258">
        <v>105212</v>
      </c>
      <c r="M27" s="258"/>
      <c r="N27" s="258">
        <v>22437574</v>
      </c>
      <c r="O27" s="258"/>
      <c r="P27" s="258"/>
      <c r="Q27" s="258">
        <v>16113411</v>
      </c>
      <c r="R27" s="258">
        <v>927248</v>
      </c>
      <c r="S27" s="258"/>
      <c r="T27" s="380">
        <f t="shared" si="13"/>
        <v>39478233</v>
      </c>
      <c r="U27" s="381">
        <f t="shared" si="14"/>
        <v>0.09589483007875349</v>
      </c>
    </row>
    <row r="28" spans="1:21" s="184" customFormat="1" ht="15.75" customHeight="1">
      <c r="A28" s="349" t="str">
        <f>'04'!A28</f>
        <v>…</v>
      </c>
      <c r="B28" s="367" t="str">
        <f>'04'!B28</f>
        <v>….</v>
      </c>
      <c r="C28" s="380">
        <f>D28+E28</f>
        <v>0</v>
      </c>
      <c r="D28" s="258"/>
      <c r="E28" s="258"/>
      <c r="F28" s="258"/>
      <c r="G28" s="258"/>
      <c r="H28" s="380">
        <f t="shared" si="9"/>
        <v>0</v>
      </c>
      <c r="I28" s="380">
        <f t="shared" si="10"/>
        <v>0</v>
      </c>
      <c r="J28" s="380">
        <f t="shared" si="11"/>
        <v>0</v>
      </c>
      <c r="K28" s="258"/>
      <c r="L28" s="258"/>
      <c r="M28" s="258"/>
      <c r="N28" s="258"/>
      <c r="O28" s="258"/>
      <c r="P28" s="258"/>
      <c r="Q28" s="258"/>
      <c r="R28" s="258"/>
      <c r="S28" s="258"/>
      <c r="T28" s="380">
        <f t="shared" si="13"/>
        <v>0</v>
      </c>
      <c r="U28" s="381">
        <f t="shared" si="14"/>
      </c>
    </row>
    <row r="29" spans="1:21" s="184" customFormat="1" ht="15.75">
      <c r="A29" s="349" t="str">
        <f>'04'!A29</f>
        <v>II</v>
      </c>
      <c r="B29" s="367" t="str">
        <f>'04'!B29</f>
        <v>TX Hồng Ngự</v>
      </c>
      <c r="C29" s="380">
        <f>SUM(C30:C34)</f>
        <v>66344082</v>
      </c>
      <c r="D29" s="380">
        <f>SUM(D30:D34)</f>
        <v>45984137</v>
      </c>
      <c r="E29" s="380">
        <f>SUM(E30:E34)</f>
        <v>20359945</v>
      </c>
      <c r="F29" s="380">
        <f>SUM(F30:F34)</f>
        <v>4503327</v>
      </c>
      <c r="G29" s="380">
        <f>SUM(G30:G34)</f>
        <v>0</v>
      </c>
      <c r="H29" s="380">
        <f t="shared" si="9"/>
        <v>61840755</v>
      </c>
      <c r="I29" s="380">
        <f t="shared" si="10"/>
        <v>30252511</v>
      </c>
      <c r="J29" s="380">
        <f t="shared" si="11"/>
        <v>7388894</v>
      </c>
      <c r="K29" s="380">
        <f aca="true" t="shared" si="15" ref="K29:S29">SUM(K30:K34)</f>
        <v>7160498</v>
      </c>
      <c r="L29" s="380">
        <f t="shared" si="15"/>
        <v>228396</v>
      </c>
      <c r="M29" s="380">
        <f t="shared" si="15"/>
        <v>0</v>
      </c>
      <c r="N29" s="380">
        <f t="shared" si="15"/>
        <v>22863617</v>
      </c>
      <c r="O29" s="380">
        <f t="shared" si="15"/>
        <v>0</v>
      </c>
      <c r="P29" s="380">
        <f t="shared" si="15"/>
        <v>0</v>
      </c>
      <c r="Q29" s="380">
        <f t="shared" si="15"/>
        <v>29348756</v>
      </c>
      <c r="R29" s="380">
        <f t="shared" si="15"/>
        <v>2239488</v>
      </c>
      <c r="S29" s="380">
        <f t="shared" si="15"/>
        <v>0</v>
      </c>
      <c r="T29" s="380">
        <f t="shared" si="13"/>
        <v>54451861</v>
      </c>
      <c r="U29" s="381">
        <f t="shared" si="14"/>
        <v>0.24424068468233925</v>
      </c>
    </row>
    <row r="30" spans="1:21" s="184" customFormat="1" ht="15.75">
      <c r="A30" s="369" t="str">
        <f>'04'!A30</f>
        <v>1</v>
      </c>
      <c r="B30" s="370" t="str">
        <f>'04'!B30</f>
        <v>Nguyễn Văn Hiếu</v>
      </c>
      <c r="C30" s="383">
        <f>D30+E30</f>
        <v>4200</v>
      </c>
      <c r="D30" s="371"/>
      <c r="E30" s="371">
        <v>4200</v>
      </c>
      <c r="F30" s="371"/>
      <c r="G30" s="371"/>
      <c r="H30" s="383">
        <f t="shared" si="9"/>
        <v>4200</v>
      </c>
      <c r="I30" s="383">
        <f t="shared" si="10"/>
        <v>4200</v>
      </c>
      <c r="J30" s="383">
        <f t="shared" si="11"/>
        <v>4200</v>
      </c>
      <c r="K30" s="371">
        <v>4200</v>
      </c>
      <c r="L30" s="371"/>
      <c r="M30" s="371"/>
      <c r="N30" s="371"/>
      <c r="O30" s="371"/>
      <c r="P30" s="371"/>
      <c r="Q30" s="371"/>
      <c r="R30" s="371"/>
      <c r="S30" s="371"/>
      <c r="T30" s="380">
        <f t="shared" si="13"/>
        <v>0</v>
      </c>
      <c r="U30" s="381">
        <f t="shared" si="14"/>
        <v>1</v>
      </c>
    </row>
    <row r="31" spans="1:21" s="184" customFormat="1" ht="15.75">
      <c r="A31" s="369" t="str">
        <f>'04'!A31</f>
        <v>2</v>
      </c>
      <c r="B31" s="370" t="str">
        <f>'04'!B31</f>
        <v>Nguyễn Ngọc Được</v>
      </c>
      <c r="C31" s="383">
        <f>D31+E31</f>
        <v>35092443</v>
      </c>
      <c r="D31" s="371">
        <v>22909450</v>
      </c>
      <c r="E31" s="371">
        <v>12182993</v>
      </c>
      <c r="F31" s="371">
        <v>3470802</v>
      </c>
      <c r="G31" s="371"/>
      <c r="H31" s="383">
        <f t="shared" si="9"/>
        <v>31621641</v>
      </c>
      <c r="I31" s="383">
        <f t="shared" si="10"/>
        <v>10681313</v>
      </c>
      <c r="J31" s="383">
        <f t="shared" si="11"/>
        <v>4002257</v>
      </c>
      <c r="K31" s="371">
        <v>3825167</v>
      </c>
      <c r="L31" s="371">
        <v>177090</v>
      </c>
      <c r="M31" s="371"/>
      <c r="N31" s="371">
        <v>6679056</v>
      </c>
      <c r="O31" s="371"/>
      <c r="P31" s="371"/>
      <c r="Q31" s="371">
        <v>19302068</v>
      </c>
      <c r="R31" s="371">
        <v>1638260</v>
      </c>
      <c r="S31" s="371"/>
      <c r="T31" s="380">
        <f t="shared" si="13"/>
        <v>27619384</v>
      </c>
      <c r="U31" s="381">
        <f t="shared" si="14"/>
        <v>0.37469709950452723</v>
      </c>
    </row>
    <row r="32" spans="1:21" s="184" customFormat="1" ht="15.75">
      <c r="A32" s="369" t="str">
        <f>'04'!A32</f>
        <v>3</v>
      </c>
      <c r="B32" s="370" t="str">
        <f>'04'!B32</f>
        <v>Nguyễn Thanh Tuấn</v>
      </c>
      <c r="C32" s="383">
        <f>D32+E32</f>
        <v>15681002</v>
      </c>
      <c r="D32" s="371">
        <v>13479652</v>
      </c>
      <c r="E32" s="371">
        <v>2201350</v>
      </c>
      <c r="F32" s="371">
        <v>1032525</v>
      </c>
      <c r="G32" s="371"/>
      <c r="H32" s="383">
        <f t="shared" si="9"/>
        <v>14648477</v>
      </c>
      <c r="I32" s="383">
        <f t="shared" si="10"/>
        <v>6192153</v>
      </c>
      <c r="J32" s="383">
        <f t="shared" si="11"/>
        <v>1981143</v>
      </c>
      <c r="K32" s="371">
        <v>1943834</v>
      </c>
      <c r="L32" s="371">
        <v>37309</v>
      </c>
      <c r="M32" s="371"/>
      <c r="N32" s="371">
        <v>4211010</v>
      </c>
      <c r="O32" s="371"/>
      <c r="P32" s="371"/>
      <c r="Q32" s="371">
        <v>8456324</v>
      </c>
      <c r="R32" s="371"/>
      <c r="S32" s="371"/>
      <c r="T32" s="380">
        <f t="shared" si="13"/>
        <v>12667334</v>
      </c>
      <c r="U32" s="381">
        <f t="shared" si="14"/>
        <v>0.31994412928750304</v>
      </c>
    </row>
    <row r="33" spans="1:21" s="184" customFormat="1" ht="15.75">
      <c r="A33" s="369" t="str">
        <f>'04'!A33</f>
        <v>4</v>
      </c>
      <c r="B33" s="370" t="str">
        <f>'04'!B33</f>
        <v>Huỳnh Văn Tuấn</v>
      </c>
      <c r="C33" s="383">
        <f>D33+E33</f>
        <v>15566437</v>
      </c>
      <c r="D33" s="371">
        <v>9595035</v>
      </c>
      <c r="E33" s="371">
        <v>5971402</v>
      </c>
      <c r="F33" s="371"/>
      <c r="G33" s="371"/>
      <c r="H33" s="383">
        <f t="shared" si="9"/>
        <v>15566437</v>
      </c>
      <c r="I33" s="383">
        <f t="shared" si="10"/>
        <v>13374845</v>
      </c>
      <c r="J33" s="383">
        <f t="shared" si="11"/>
        <v>1401294</v>
      </c>
      <c r="K33" s="371">
        <v>1387297</v>
      </c>
      <c r="L33" s="371">
        <v>13997</v>
      </c>
      <c r="M33" s="371"/>
      <c r="N33" s="371">
        <v>11973551</v>
      </c>
      <c r="O33" s="371"/>
      <c r="P33" s="371"/>
      <c r="Q33" s="371">
        <v>1590364</v>
      </c>
      <c r="R33" s="371">
        <v>601228</v>
      </c>
      <c r="S33" s="371"/>
      <c r="T33" s="380">
        <f t="shared" si="13"/>
        <v>14165143</v>
      </c>
      <c r="U33" s="381">
        <f t="shared" si="14"/>
        <v>0.1047708590267775</v>
      </c>
    </row>
    <row r="34" spans="1:21" s="184" customFormat="1" ht="15.75">
      <c r="A34" s="349" t="str">
        <f>'04'!A34</f>
        <v>…</v>
      </c>
      <c r="B34" s="367">
        <f>'04'!B34</f>
        <v>0</v>
      </c>
      <c r="C34" s="380"/>
      <c r="D34" s="258"/>
      <c r="E34" s="350"/>
      <c r="F34" s="258"/>
      <c r="G34" s="258"/>
      <c r="H34" s="380"/>
      <c r="I34" s="380"/>
      <c r="J34" s="380"/>
      <c r="K34" s="258"/>
      <c r="L34" s="258"/>
      <c r="M34" s="258"/>
      <c r="N34" s="258"/>
      <c r="O34" s="258"/>
      <c r="P34" s="258"/>
      <c r="Q34" s="258"/>
      <c r="R34" s="258"/>
      <c r="S34" s="258"/>
      <c r="T34" s="380">
        <f t="shared" si="13"/>
        <v>0</v>
      </c>
      <c r="U34" s="381">
        <f t="shared" si="14"/>
      </c>
    </row>
    <row r="35" spans="1:21" s="194" customFormat="1" ht="15.75" customHeight="1">
      <c r="A35" s="349" t="str">
        <f>'04'!A35</f>
        <v>III</v>
      </c>
      <c r="B35" s="367" t="str">
        <f>'04'!B35</f>
        <v>H Hồng Ngự</v>
      </c>
      <c r="C35" s="380">
        <f>SUM(C36:C40)</f>
        <v>42008809</v>
      </c>
      <c r="D35" s="380">
        <f>SUM(D36:D40)</f>
        <v>24386303</v>
      </c>
      <c r="E35" s="380">
        <f>SUM(E36:E40)</f>
        <v>17622506</v>
      </c>
      <c r="F35" s="380">
        <f>SUM(F36:F40)</f>
        <v>78070</v>
      </c>
      <c r="G35" s="380">
        <f>SUM(G36:G40)</f>
        <v>0</v>
      </c>
      <c r="H35" s="380">
        <f aca="true" t="shared" si="16" ref="H35:H47">I35+Q35+R35+S35</f>
        <v>41930739</v>
      </c>
      <c r="I35" s="380">
        <f aca="true" t="shared" si="17" ref="I35:I47">SUM(J35,N35:P35)</f>
        <v>23851143</v>
      </c>
      <c r="J35" s="380">
        <f aca="true" t="shared" si="18" ref="J35:J47">SUM(K35:M35)</f>
        <v>3452644</v>
      </c>
      <c r="K35" s="380">
        <f aca="true" t="shared" si="19" ref="K35:S35">SUM(K36:K40)</f>
        <v>2929597</v>
      </c>
      <c r="L35" s="380">
        <f t="shared" si="19"/>
        <v>523047</v>
      </c>
      <c r="M35" s="380">
        <f t="shared" si="19"/>
        <v>0</v>
      </c>
      <c r="N35" s="380">
        <f t="shared" si="19"/>
        <v>20398499</v>
      </c>
      <c r="O35" s="380">
        <f t="shared" si="19"/>
        <v>0</v>
      </c>
      <c r="P35" s="380">
        <f t="shared" si="19"/>
        <v>0</v>
      </c>
      <c r="Q35" s="380">
        <f t="shared" si="19"/>
        <v>15945100</v>
      </c>
      <c r="R35" s="380">
        <f t="shared" si="19"/>
        <v>2134496</v>
      </c>
      <c r="S35" s="380">
        <f t="shared" si="19"/>
        <v>0</v>
      </c>
      <c r="T35" s="380">
        <f t="shared" si="13"/>
        <v>38478095</v>
      </c>
      <c r="U35" s="381">
        <f t="shared" si="14"/>
        <v>0.14475801012974515</v>
      </c>
    </row>
    <row r="36" spans="1:21" s="184" customFormat="1" ht="15.75" customHeight="1">
      <c r="A36" s="369" t="str">
        <f>'04'!A36</f>
        <v>1</v>
      </c>
      <c r="B36" s="370" t="str">
        <f>'04'!B36</f>
        <v>Trịnh Văn Tươm</v>
      </c>
      <c r="C36" s="383">
        <f>D36+E36</f>
        <v>122900</v>
      </c>
      <c r="D36" s="371"/>
      <c r="E36" s="371">
        <v>122900</v>
      </c>
      <c r="F36" s="371"/>
      <c r="G36" s="371"/>
      <c r="H36" s="383">
        <f t="shared" si="16"/>
        <v>122900</v>
      </c>
      <c r="I36" s="383">
        <f t="shared" si="17"/>
        <v>122900</v>
      </c>
      <c r="J36" s="383">
        <f t="shared" si="18"/>
        <v>98200</v>
      </c>
      <c r="K36" s="371">
        <v>98200</v>
      </c>
      <c r="L36" s="371"/>
      <c r="M36" s="371"/>
      <c r="N36" s="371">
        <v>24700</v>
      </c>
      <c r="O36" s="371"/>
      <c r="P36" s="371"/>
      <c r="Q36" s="371"/>
      <c r="R36" s="371"/>
      <c r="S36" s="371"/>
      <c r="T36" s="380">
        <f t="shared" si="13"/>
        <v>24700</v>
      </c>
      <c r="U36" s="381">
        <f t="shared" si="14"/>
        <v>0.7990235964198535</v>
      </c>
    </row>
    <row r="37" spans="1:21" s="184" customFormat="1" ht="15.75" customHeight="1">
      <c r="A37" s="369" t="str">
        <f>'04'!A37</f>
        <v>2</v>
      </c>
      <c r="B37" s="370" t="str">
        <f>'04'!B37</f>
        <v>Nguyễn Văn Thế</v>
      </c>
      <c r="C37" s="383">
        <f>D37+E37</f>
        <v>20309346</v>
      </c>
      <c r="D37" s="371">
        <v>14492098</v>
      </c>
      <c r="E37" s="371">
        <v>5817248</v>
      </c>
      <c r="F37" s="371">
        <v>69800</v>
      </c>
      <c r="G37" s="371"/>
      <c r="H37" s="383">
        <f t="shared" si="16"/>
        <v>20239546</v>
      </c>
      <c r="I37" s="383">
        <f t="shared" si="17"/>
        <v>7103478</v>
      </c>
      <c r="J37" s="383">
        <f t="shared" si="18"/>
        <v>596977</v>
      </c>
      <c r="K37" s="371">
        <v>290730</v>
      </c>
      <c r="L37" s="371">
        <v>306247</v>
      </c>
      <c r="M37" s="371"/>
      <c r="N37" s="371">
        <v>6506501</v>
      </c>
      <c r="O37" s="371"/>
      <c r="P37" s="371"/>
      <c r="Q37" s="371">
        <v>11507800</v>
      </c>
      <c r="R37" s="371">
        <v>1628268</v>
      </c>
      <c r="S37" s="371"/>
      <c r="T37" s="380">
        <f t="shared" si="13"/>
        <v>19642569</v>
      </c>
      <c r="U37" s="381">
        <f t="shared" si="14"/>
        <v>0.08404009979336882</v>
      </c>
    </row>
    <row r="38" spans="1:21" s="184" customFormat="1" ht="15.75" customHeight="1">
      <c r="A38" s="369" t="str">
        <f>'04'!A38</f>
        <v>3</v>
      </c>
      <c r="B38" s="370" t="str">
        <f>'04'!B38</f>
        <v>Trương Văn Xuân</v>
      </c>
      <c r="C38" s="383">
        <f>D38+E38</f>
        <v>12973245</v>
      </c>
      <c r="D38" s="371">
        <v>8067788</v>
      </c>
      <c r="E38" s="371">
        <v>4905457</v>
      </c>
      <c r="F38" s="371">
        <v>7970</v>
      </c>
      <c r="G38" s="371"/>
      <c r="H38" s="383">
        <f t="shared" si="16"/>
        <v>12965275</v>
      </c>
      <c r="I38" s="383">
        <f t="shared" si="17"/>
        <v>9694812</v>
      </c>
      <c r="J38" s="383">
        <f t="shared" si="18"/>
        <v>1168239</v>
      </c>
      <c r="K38" s="371">
        <v>1044739</v>
      </c>
      <c r="L38" s="371">
        <v>123500</v>
      </c>
      <c r="M38" s="371"/>
      <c r="N38" s="371">
        <v>8526573</v>
      </c>
      <c r="O38" s="371"/>
      <c r="P38" s="371"/>
      <c r="Q38" s="371">
        <v>2764235</v>
      </c>
      <c r="R38" s="371">
        <v>506228</v>
      </c>
      <c r="S38" s="371"/>
      <c r="T38" s="380">
        <f t="shared" si="13"/>
        <v>11797036</v>
      </c>
      <c r="U38" s="381">
        <f t="shared" si="14"/>
        <v>0.12050145995610849</v>
      </c>
    </row>
    <row r="39" spans="1:21" s="184" customFormat="1" ht="15.75">
      <c r="A39" s="369" t="str">
        <f>'04'!A39</f>
        <v>4</v>
      </c>
      <c r="B39" s="370" t="str">
        <f>'04'!B39</f>
        <v>Trần Mỹ Phương</v>
      </c>
      <c r="C39" s="383">
        <f>D39+E39</f>
        <v>8603318</v>
      </c>
      <c r="D39" s="371">
        <v>1826417</v>
      </c>
      <c r="E39" s="371">
        <v>6776901</v>
      </c>
      <c r="F39" s="371">
        <v>300</v>
      </c>
      <c r="G39" s="371"/>
      <c r="H39" s="383">
        <f t="shared" si="16"/>
        <v>8603018</v>
      </c>
      <c r="I39" s="383">
        <f t="shared" si="17"/>
        <v>6929953</v>
      </c>
      <c r="J39" s="383">
        <f t="shared" si="18"/>
        <v>1589228</v>
      </c>
      <c r="K39" s="371">
        <v>1495928</v>
      </c>
      <c r="L39" s="371">
        <v>93300</v>
      </c>
      <c r="M39" s="371"/>
      <c r="N39" s="371">
        <v>5340725</v>
      </c>
      <c r="O39" s="371"/>
      <c r="P39" s="371"/>
      <c r="Q39" s="371">
        <v>1673065</v>
      </c>
      <c r="R39" s="371"/>
      <c r="S39" s="371"/>
      <c r="T39" s="380">
        <f t="shared" si="13"/>
        <v>7013790</v>
      </c>
      <c r="U39" s="381">
        <f t="shared" si="14"/>
        <v>0.2293273850486432</v>
      </c>
    </row>
    <row r="40" spans="1:21" s="184" customFormat="1" ht="15.75" customHeight="1">
      <c r="A40" s="369" t="str">
        <f>'04'!A40</f>
        <v>…</v>
      </c>
      <c r="B40" s="370" t="str">
        <f>'04'!B40</f>
        <v>….</v>
      </c>
      <c r="C40" s="383">
        <f>D40+E40</f>
        <v>0</v>
      </c>
      <c r="D40" s="371"/>
      <c r="E40" s="371"/>
      <c r="F40" s="371"/>
      <c r="G40" s="371"/>
      <c r="H40" s="383">
        <f t="shared" si="16"/>
        <v>0</v>
      </c>
      <c r="I40" s="383">
        <f t="shared" si="17"/>
        <v>0</v>
      </c>
      <c r="J40" s="383">
        <f t="shared" si="18"/>
        <v>0</v>
      </c>
      <c r="K40" s="371"/>
      <c r="L40" s="371"/>
      <c r="M40" s="371"/>
      <c r="N40" s="371"/>
      <c r="O40" s="371"/>
      <c r="P40" s="371"/>
      <c r="Q40" s="371"/>
      <c r="R40" s="371"/>
      <c r="S40" s="371"/>
      <c r="T40" s="380">
        <f t="shared" si="13"/>
        <v>0</v>
      </c>
      <c r="U40" s="381">
        <f t="shared" si="14"/>
      </c>
    </row>
    <row r="41" spans="1:21" s="184" customFormat="1" ht="15.75">
      <c r="A41" s="349" t="str">
        <f>'04'!A41</f>
        <v>IV</v>
      </c>
      <c r="B41" s="367" t="str">
        <f>'04'!B41</f>
        <v>H Tam Nông</v>
      </c>
      <c r="C41" s="380">
        <f>SUM(C42:C48)</f>
        <v>78935349</v>
      </c>
      <c r="D41" s="380">
        <f>SUM(D42:D48)</f>
        <v>45574553</v>
      </c>
      <c r="E41" s="380">
        <f>SUM(E42:E48)</f>
        <v>33360796</v>
      </c>
      <c r="F41" s="380">
        <f>SUM(F42:F48)</f>
        <v>350681</v>
      </c>
      <c r="G41" s="380">
        <f>SUM(G42:G48)</f>
        <v>0</v>
      </c>
      <c r="H41" s="380">
        <f t="shared" si="16"/>
        <v>78584668</v>
      </c>
      <c r="I41" s="380">
        <f t="shared" si="17"/>
        <v>40418793</v>
      </c>
      <c r="J41" s="380">
        <f t="shared" si="18"/>
        <v>10659207</v>
      </c>
      <c r="K41" s="380">
        <f aca="true" t="shared" si="20" ref="K41:S41">SUM(K42:K48)</f>
        <v>9939003</v>
      </c>
      <c r="L41" s="380">
        <f t="shared" si="20"/>
        <v>720204</v>
      </c>
      <c r="M41" s="380">
        <f t="shared" si="20"/>
        <v>0</v>
      </c>
      <c r="N41" s="380">
        <f t="shared" si="20"/>
        <v>29759586</v>
      </c>
      <c r="O41" s="380">
        <f t="shared" si="20"/>
        <v>0</v>
      </c>
      <c r="P41" s="380">
        <f t="shared" si="20"/>
        <v>0</v>
      </c>
      <c r="Q41" s="380">
        <f t="shared" si="20"/>
        <v>29024705</v>
      </c>
      <c r="R41" s="380">
        <f t="shared" si="20"/>
        <v>9141170</v>
      </c>
      <c r="S41" s="380">
        <f t="shared" si="20"/>
        <v>0</v>
      </c>
      <c r="T41" s="380">
        <f t="shared" si="13"/>
        <v>67925461</v>
      </c>
      <c r="U41" s="381">
        <f t="shared" si="14"/>
        <v>0.26371908235854546</v>
      </c>
    </row>
    <row r="42" spans="1:21" s="184" customFormat="1" ht="15.75">
      <c r="A42" s="369" t="str">
        <f>'04'!A42</f>
        <v>01</v>
      </c>
      <c r="B42" s="370" t="str">
        <f>'04'!B42</f>
        <v>Nguyễn Ngọc Phú</v>
      </c>
      <c r="C42" s="383">
        <f aca="true" t="shared" si="21" ref="C42:C47">D42+E42</f>
        <v>10041774</v>
      </c>
      <c r="D42" s="371">
        <v>4514668</v>
      </c>
      <c r="E42" s="371">
        <v>5527106</v>
      </c>
      <c r="F42" s="371">
        <v>0</v>
      </c>
      <c r="G42" s="371"/>
      <c r="H42" s="383">
        <f t="shared" si="16"/>
        <v>10041774</v>
      </c>
      <c r="I42" s="383">
        <f t="shared" si="17"/>
        <v>4600612</v>
      </c>
      <c r="J42" s="383">
        <f t="shared" si="18"/>
        <v>1184331</v>
      </c>
      <c r="K42" s="371">
        <v>1056431</v>
      </c>
      <c r="L42" s="371">
        <v>127900</v>
      </c>
      <c r="M42" s="371">
        <v>0</v>
      </c>
      <c r="N42" s="371">
        <v>3416281</v>
      </c>
      <c r="O42" s="371">
        <v>0</v>
      </c>
      <c r="P42" s="371">
        <v>0</v>
      </c>
      <c r="Q42" s="371">
        <v>5441162</v>
      </c>
      <c r="R42" s="371"/>
      <c r="S42" s="371"/>
      <c r="T42" s="380">
        <f t="shared" si="13"/>
        <v>8857443</v>
      </c>
      <c r="U42" s="381">
        <f t="shared" si="14"/>
        <v>0.2574290116184542</v>
      </c>
    </row>
    <row r="43" spans="1:21" s="184" customFormat="1" ht="15.75">
      <c r="A43" s="369" t="str">
        <f>'04'!A43</f>
        <v>02</v>
      </c>
      <c r="B43" s="370" t="str">
        <f>'04'!B43</f>
        <v>Lê Trọng Trưởng</v>
      </c>
      <c r="C43" s="383">
        <f t="shared" si="21"/>
        <v>103773</v>
      </c>
      <c r="D43" s="371">
        <v>0</v>
      </c>
      <c r="E43" s="371">
        <v>103773</v>
      </c>
      <c r="F43" s="371">
        <v>0</v>
      </c>
      <c r="G43" s="371"/>
      <c r="H43" s="383">
        <f t="shared" si="16"/>
        <v>103773</v>
      </c>
      <c r="I43" s="383">
        <f t="shared" si="17"/>
        <v>103773</v>
      </c>
      <c r="J43" s="383">
        <f t="shared" si="18"/>
        <v>103473</v>
      </c>
      <c r="K43" s="371">
        <v>103473</v>
      </c>
      <c r="L43" s="371">
        <v>0</v>
      </c>
      <c r="M43" s="371">
        <v>0</v>
      </c>
      <c r="N43" s="371">
        <v>300</v>
      </c>
      <c r="O43" s="371">
        <v>0</v>
      </c>
      <c r="P43" s="371">
        <v>0</v>
      </c>
      <c r="Q43" s="371">
        <v>0</v>
      </c>
      <c r="R43" s="371"/>
      <c r="S43" s="371"/>
      <c r="T43" s="380">
        <f t="shared" si="13"/>
        <v>300</v>
      </c>
      <c r="U43" s="381">
        <f t="shared" si="14"/>
        <v>0.9971090746147842</v>
      </c>
    </row>
    <row r="44" spans="1:21" s="184" customFormat="1" ht="15.75">
      <c r="A44" s="369" t="str">
        <f>'04'!A44</f>
        <v>03</v>
      </c>
      <c r="B44" s="370" t="str">
        <f>'04'!B44</f>
        <v>Trần Công Hiệp</v>
      </c>
      <c r="C44" s="383">
        <f t="shared" si="21"/>
        <v>32724051</v>
      </c>
      <c r="D44" s="371">
        <v>22020729</v>
      </c>
      <c r="E44" s="371">
        <v>10703322</v>
      </c>
      <c r="F44" s="371">
        <v>349681</v>
      </c>
      <c r="G44" s="371"/>
      <c r="H44" s="383">
        <f t="shared" si="16"/>
        <v>32374370</v>
      </c>
      <c r="I44" s="383">
        <f t="shared" si="17"/>
        <v>15021273</v>
      </c>
      <c r="J44" s="383">
        <f t="shared" si="18"/>
        <v>4552559</v>
      </c>
      <c r="K44" s="371">
        <v>4362298</v>
      </c>
      <c r="L44" s="371">
        <v>190261</v>
      </c>
      <c r="M44" s="371">
        <v>0</v>
      </c>
      <c r="N44" s="371">
        <v>10468714</v>
      </c>
      <c r="O44" s="371">
        <v>0</v>
      </c>
      <c r="P44" s="371">
        <v>0</v>
      </c>
      <c r="Q44" s="371">
        <v>8211927</v>
      </c>
      <c r="R44" s="371">
        <v>9141170</v>
      </c>
      <c r="S44" s="371"/>
      <c r="T44" s="380">
        <f t="shared" si="13"/>
        <v>27821811</v>
      </c>
      <c r="U44" s="381">
        <f t="shared" si="14"/>
        <v>0.30307411362538983</v>
      </c>
    </row>
    <row r="45" spans="1:21" s="184" customFormat="1" ht="15.75">
      <c r="A45" s="369" t="str">
        <f>'04'!A45</f>
        <v>04</v>
      </c>
      <c r="B45" s="370" t="str">
        <f>'04'!B45</f>
        <v>Huỳnh Công Tân</v>
      </c>
      <c r="C45" s="383">
        <f t="shared" si="21"/>
        <v>18268659</v>
      </c>
      <c r="D45" s="371">
        <v>3939325</v>
      </c>
      <c r="E45" s="371">
        <v>14329334</v>
      </c>
      <c r="F45" s="371">
        <v>0</v>
      </c>
      <c r="G45" s="371"/>
      <c r="H45" s="383">
        <f t="shared" si="16"/>
        <v>18268659</v>
      </c>
      <c r="I45" s="383">
        <f t="shared" si="17"/>
        <v>13802418</v>
      </c>
      <c r="J45" s="383">
        <f t="shared" si="18"/>
        <v>3355267</v>
      </c>
      <c r="K45" s="371">
        <v>3011159</v>
      </c>
      <c r="L45" s="371">
        <v>344108</v>
      </c>
      <c r="M45" s="371">
        <v>0</v>
      </c>
      <c r="N45" s="371">
        <v>10447151</v>
      </c>
      <c r="O45" s="371">
        <v>0</v>
      </c>
      <c r="P45" s="371">
        <v>0</v>
      </c>
      <c r="Q45" s="371">
        <v>4466241</v>
      </c>
      <c r="R45" s="371"/>
      <c r="S45" s="371"/>
      <c r="T45" s="380">
        <f t="shared" si="13"/>
        <v>14913392</v>
      </c>
      <c r="U45" s="381">
        <f t="shared" si="14"/>
        <v>0.24309269578707152</v>
      </c>
    </row>
    <row r="46" spans="1:21" s="184" customFormat="1" ht="15.75">
      <c r="A46" s="369" t="str">
        <f>'04'!A46</f>
        <v>05</v>
      </c>
      <c r="B46" s="370" t="str">
        <f>'04'!B46</f>
        <v>Võ Minh Dũng</v>
      </c>
      <c r="C46" s="383">
        <f t="shared" si="21"/>
        <v>1387</v>
      </c>
      <c r="D46" s="371">
        <v>0</v>
      </c>
      <c r="E46" s="371">
        <v>1387</v>
      </c>
      <c r="F46" s="371">
        <v>0</v>
      </c>
      <c r="G46" s="371"/>
      <c r="H46" s="383">
        <f t="shared" si="16"/>
        <v>1387</v>
      </c>
      <c r="I46" s="383">
        <f t="shared" si="17"/>
        <v>1387</v>
      </c>
      <c r="J46" s="383">
        <f t="shared" si="18"/>
        <v>1387</v>
      </c>
      <c r="K46" s="371">
        <v>1387</v>
      </c>
      <c r="L46" s="371">
        <v>0</v>
      </c>
      <c r="M46" s="371">
        <v>0</v>
      </c>
      <c r="N46" s="371">
        <v>0</v>
      </c>
      <c r="O46" s="371">
        <v>0</v>
      </c>
      <c r="P46" s="371">
        <v>0</v>
      </c>
      <c r="Q46" s="371">
        <v>0</v>
      </c>
      <c r="R46" s="371"/>
      <c r="S46" s="371"/>
      <c r="T46" s="380">
        <f t="shared" si="13"/>
        <v>0</v>
      </c>
      <c r="U46" s="381">
        <f t="shared" si="14"/>
        <v>1</v>
      </c>
    </row>
    <row r="47" spans="1:21" s="184" customFormat="1" ht="15.75">
      <c r="A47" s="369" t="str">
        <f>'04'!A47</f>
        <v>06</v>
      </c>
      <c r="B47" s="370" t="str">
        <f>'04'!B47</f>
        <v>Trần Trọng Quyết</v>
      </c>
      <c r="C47" s="383">
        <f t="shared" si="21"/>
        <v>17795705</v>
      </c>
      <c r="D47" s="371">
        <v>15099831</v>
      </c>
      <c r="E47" s="371">
        <v>2695874</v>
      </c>
      <c r="F47" s="371">
        <v>1000</v>
      </c>
      <c r="G47" s="371"/>
      <c r="H47" s="383">
        <f t="shared" si="16"/>
        <v>17794705</v>
      </c>
      <c r="I47" s="383">
        <f t="shared" si="17"/>
        <v>6889330</v>
      </c>
      <c r="J47" s="383">
        <f t="shared" si="18"/>
        <v>1462190</v>
      </c>
      <c r="K47" s="371">
        <v>1404255</v>
      </c>
      <c r="L47" s="371">
        <v>57935</v>
      </c>
      <c r="M47" s="371">
        <v>0</v>
      </c>
      <c r="N47" s="371">
        <v>5427140</v>
      </c>
      <c r="O47" s="371">
        <v>0</v>
      </c>
      <c r="P47" s="371">
        <v>0</v>
      </c>
      <c r="Q47" s="371">
        <v>10905375</v>
      </c>
      <c r="R47" s="371"/>
      <c r="S47" s="371"/>
      <c r="T47" s="380">
        <f t="shared" si="13"/>
        <v>16332515</v>
      </c>
      <c r="U47" s="381">
        <f t="shared" si="14"/>
        <v>0.2122397969033273</v>
      </c>
    </row>
    <row r="48" spans="1:21" s="184" customFormat="1" ht="15.75">
      <c r="A48" s="349" t="str">
        <f>'04'!A48</f>
        <v>…</v>
      </c>
      <c r="B48" s="367">
        <f>'04'!B48</f>
        <v>0</v>
      </c>
      <c r="C48" s="380"/>
      <c r="D48" s="258"/>
      <c r="E48" s="350"/>
      <c r="F48" s="258"/>
      <c r="G48" s="258"/>
      <c r="H48" s="380"/>
      <c r="I48" s="380"/>
      <c r="J48" s="380"/>
      <c r="K48" s="258"/>
      <c r="L48" s="258"/>
      <c r="M48" s="258"/>
      <c r="N48" s="258"/>
      <c r="O48" s="258"/>
      <c r="P48" s="258"/>
      <c r="Q48" s="258"/>
      <c r="R48" s="258"/>
      <c r="S48" s="258"/>
      <c r="T48" s="380">
        <f t="shared" si="13"/>
        <v>0</v>
      </c>
      <c r="U48" s="381">
        <f t="shared" si="14"/>
      </c>
    </row>
    <row r="49" spans="1:21" s="194" customFormat="1" ht="15.75" customHeight="1">
      <c r="A49" s="349" t="str">
        <f>'04'!A49</f>
        <v>V</v>
      </c>
      <c r="B49" s="367" t="str">
        <f>'04'!B49</f>
        <v>H Thanh Bình</v>
      </c>
      <c r="C49" s="380">
        <f>SUM(C50:C55)</f>
        <v>76135817</v>
      </c>
      <c r="D49" s="380">
        <f>SUM(D50:D55)</f>
        <v>54558532</v>
      </c>
      <c r="E49" s="380">
        <f>SUM(E50:E55)</f>
        <v>21577285</v>
      </c>
      <c r="F49" s="380">
        <f>SUM(F50:F55)</f>
        <v>86225</v>
      </c>
      <c r="G49" s="380">
        <f>SUM(G50:G55)</f>
        <v>0</v>
      </c>
      <c r="H49" s="380">
        <f aca="true" t="shared" si="22" ref="H49:H57">I49+Q49+R49+S49</f>
        <v>76049592</v>
      </c>
      <c r="I49" s="380">
        <f aca="true" t="shared" si="23" ref="I49:I57">SUM(J49,N49:P49)</f>
        <v>38890833</v>
      </c>
      <c r="J49" s="380">
        <f aca="true" t="shared" si="24" ref="J49:J57">SUM(K49:M49)</f>
        <v>8134345</v>
      </c>
      <c r="K49" s="380">
        <f aca="true" t="shared" si="25" ref="K49:S49">SUM(K50:K55)</f>
        <v>7993462</v>
      </c>
      <c r="L49" s="380">
        <f t="shared" si="25"/>
        <v>140883</v>
      </c>
      <c r="M49" s="380">
        <f t="shared" si="25"/>
        <v>0</v>
      </c>
      <c r="N49" s="380">
        <f t="shared" si="25"/>
        <v>30756488</v>
      </c>
      <c r="O49" s="380">
        <f t="shared" si="25"/>
        <v>0</v>
      </c>
      <c r="P49" s="380">
        <f t="shared" si="25"/>
        <v>0</v>
      </c>
      <c r="Q49" s="380">
        <f t="shared" si="25"/>
        <v>34288181</v>
      </c>
      <c r="R49" s="380">
        <f t="shared" si="25"/>
        <v>2870578</v>
      </c>
      <c r="S49" s="380">
        <f t="shared" si="25"/>
        <v>0</v>
      </c>
      <c r="T49" s="380">
        <f t="shared" si="13"/>
        <v>67915247</v>
      </c>
      <c r="U49" s="381">
        <f t="shared" si="14"/>
        <v>0.20915841530059281</v>
      </c>
    </row>
    <row r="50" spans="1:21" s="184" customFormat="1" ht="15.75" customHeight="1">
      <c r="A50" s="369">
        <f>'04'!A50</f>
        <v>1</v>
      </c>
      <c r="B50" s="370" t="str">
        <f>'04'!B50</f>
        <v>Nguyễn Minh Thiện</v>
      </c>
      <c r="C50" s="383">
        <f aca="true" t="shared" si="26" ref="C50:C55">D50+E50</f>
        <v>31788</v>
      </c>
      <c r="D50" s="371"/>
      <c r="E50" s="371">
        <v>31788</v>
      </c>
      <c r="F50" s="371"/>
      <c r="G50" s="371"/>
      <c r="H50" s="383">
        <f t="shared" si="22"/>
        <v>31788</v>
      </c>
      <c r="I50" s="383">
        <f t="shared" si="23"/>
        <v>31788</v>
      </c>
      <c r="J50" s="383">
        <f t="shared" si="24"/>
        <v>31788</v>
      </c>
      <c r="K50" s="371">
        <v>31788</v>
      </c>
      <c r="L50" s="371"/>
      <c r="M50" s="371"/>
      <c r="N50" s="371"/>
      <c r="O50" s="371"/>
      <c r="P50" s="371"/>
      <c r="Q50" s="371"/>
      <c r="R50" s="371"/>
      <c r="S50" s="371"/>
      <c r="T50" s="380">
        <f t="shared" si="13"/>
        <v>0</v>
      </c>
      <c r="U50" s="381">
        <f t="shared" si="14"/>
        <v>1</v>
      </c>
    </row>
    <row r="51" spans="1:21" s="184" customFormat="1" ht="15.75" customHeight="1">
      <c r="A51" s="369">
        <f>'04'!A51</f>
        <v>2</v>
      </c>
      <c r="B51" s="370" t="str">
        <f>'04'!B51</f>
        <v>Phan Văn Nghiêm</v>
      </c>
      <c r="C51" s="383">
        <f t="shared" si="26"/>
        <v>21029072</v>
      </c>
      <c r="D51" s="371">
        <v>17740905</v>
      </c>
      <c r="E51" s="371">
        <v>3288167</v>
      </c>
      <c r="F51" s="371">
        <v>18000</v>
      </c>
      <c r="G51" s="371"/>
      <c r="H51" s="383">
        <f t="shared" si="22"/>
        <v>21011072</v>
      </c>
      <c r="I51" s="383">
        <f t="shared" si="23"/>
        <v>8733854</v>
      </c>
      <c r="J51" s="383">
        <f t="shared" si="24"/>
        <v>1384308</v>
      </c>
      <c r="K51" s="371">
        <v>1298288</v>
      </c>
      <c r="L51" s="371">
        <v>86020</v>
      </c>
      <c r="M51" s="371"/>
      <c r="N51" s="371">
        <v>7349546</v>
      </c>
      <c r="O51" s="371"/>
      <c r="P51" s="371"/>
      <c r="Q51" s="371">
        <v>12061742</v>
      </c>
      <c r="R51" s="371">
        <v>215476</v>
      </c>
      <c r="S51" s="371"/>
      <c r="T51" s="380">
        <f t="shared" si="13"/>
        <v>19626764</v>
      </c>
      <c r="U51" s="381">
        <f t="shared" si="14"/>
        <v>0.15849910016815028</v>
      </c>
    </row>
    <row r="52" spans="1:21" s="184" customFormat="1" ht="15.75" customHeight="1">
      <c r="A52" s="369">
        <f>'04'!A52</f>
        <v>3</v>
      </c>
      <c r="B52" s="370" t="str">
        <f>'04'!B52</f>
        <v>Nguyễn Văn Hiền</v>
      </c>
      <c r="C52" s="383">
        <f t="shared" si="26"/>
        <v>24423139</v>
      </c>
      <c r="D52" s="371">
        <v>18164445</v>
      </c>
      <c r="E52" s="371">
        <v>6258694</v>
      </c>
      <c r="F52" s="371"/>
      <c r="G52" s="371"/>
      <c r="H52" s="383">
        <f t="shared" si="22"/>
        <v>24423139</v>
      </c>
      <c r="I52" s="383">
        <f t="shared" si="23"/>
        <v>12765069</v>
      </c>
      <c r="J52" s="383">
        <f t="shared" si="24"/>
        <v>469287</v>
      </c>
      <c r="K52" s="371">
        <v>455287</v>
      </c>
      <c r="L52" s="371">
        <v>14000</v>
      </c>
      <c r="M52" s="371"/>
      <c r="N52" s="371">
        <v>12295782</v>
      </c>
      <c r="O52" s="371"/>
      <c r="P52" s="371"/>
      <c r="Q52" s="371">
        <v>11658070</v>
      </c>
      <c r="R52" s="371"/>
      <c r="S52" s="371"/>
      <c r="T52" s="380">
        <f t="shared" si="13"/>
        <v>23953852</v>
      </c>
      <c r="U52" s="381">
        <f t="shared" si="14"/>
        <v>0.036763373546982</v>
      </c>
    </row>
    <row r="53" spans="1:21" s="184" customFormat="1" ht="15.75" customHeight="1">
      <c r="A53" s="369">
        <f>'04'!A53</f>
        <v>4</v>
      </c>
      <c r="B53" s="370" t="str">
        <f>'04'!B53</f>
        <v>Phạm Văn Tùng</v>
      </c>
      <c r="C53" s="383">
        <f t="shared" si="26"/>
        <v>22148787</v>
      </c>
      <c r="D53" s="371">
        <v>14348646</v>
      </c>
      <c r="E53" s="371">
        <v>7800141</v>
      </c>
      <c r="F53" s="371">
        <v>39325</v>
      </c>
      <c r="G53" s="371"/>
      <c r="H53" s="383">
        <f t="shared" si="22"/>
        <v>22109462</v>
      </c>
      <c r="I53" s="383">
        <f t="shared" si="23"/>
        <v>12309823</v>
      </c>
      <c r="J53" s="383">
        <f t="shared" si="24"/>
        <v>2637015</v>
      </c>
      <c r="K53" s="371">
        <v>2598738</v>
      </c>
      <c r="L53" s="371">
        <v>38277</v>
      </c>
      <c r="M53" s="371"/>
      <c r="N53" s="371">
        <v>9672808</v>
      </c>
      <c r="O53" s="371"/>
      <c r="P53" s="371"/>
      <c r="Q53" s="371">
        <v>7144537</v>
      </c>
      <c r="R53" s="371">
        <v>2655102</v>
      </c>
      <c r="S53" s="371"/>
      <c r="T53" s="380">
        <f t="shared" si="13"/>
        <v>19472447</v>
      </c>
      <c r="U53" s="381">
        <f t="shared" si="14"/>
        <v>0.2142203831850385</v>
      </c>
    </row>
    <row r="54" spans="1:21" s="184" customFormat="1" ht="15.75">
      <c r="A54" s="369">
        <f>'04'!A54</f>
        <v>5</v>
      </c>
      <c r="B54" s="370" t="str">
        <f>'04'!B54</f>
        <v>Phạm Thị Mỹ Linh</v>
      </c>
      <c r="C54" s="383">
        <f t="shared" si="26"/>
        <v>8503031</v>
      </c>
      <c r="D54" s="371">
        <v>4304536</v>
      </c>
      <c r="E54" s="371">
        <v>4198495</v>
      </c>
      <c r="F54" s="371">
        <v>28900</v>
      </c>
      <c r="G54" s="371"/>
      <c r="H54" s="383">
        <f t="shared" si="22"/>
        <v>8474131</v>
      </c>
      <c r="I54" s="383">
        <f t="shared" si="23"/>
        <v>5050299</v>
      </c>
      <c r="J54" s="383">
        <f t="shared" si="24"/>
        <v>3611947</v>
      </c>
      <c r="K54" s="371">
        <v>3609361</v>
      </c>
      <c r="L54" s="371">
        <v>2586</v>
      </c>
      <c r="M54" s="371"/>
      <c r="N54" s="371">
        <v>1438352</v>
      </c>
      <c r="O54" s="371"/>
      <c r="P54" s="371"/>
      <c r="Q54" s="371">
        <v>3423832</v>
      </c>
      <c r="R54" s="371"/>
      <c r="S54" s="371"/>
      <c r="T54" s="380">
        <f t="shared" si="13"/>
        <v>4862184</v>
      </c>
      <c r="U54" s="381">
        <f t="shared" si="14"/>
        <v>0.7151946845127387</v>
      </c>
    </row>
    <row r="55" spans="1:21" s="184" customFormat="1" ht="15.75" customHeight="1">
      <c r="A55" s="349" t="str">
        <f>'04'!A55</f>
        <v>…</v>
      </c>
      <c r="B55" s="367" t="str">
        <f>'04'!B55</f>
        <v>….</v>
      </c>
      <c r="C55" s="380">
        <f t="shared" si="26"/>
        <v>0</v>
      </c>
      <c r="D55" s="258"/>
      <c r="E55" s="258"/>
      <c r="F55" s="258"/>
      <c r="G55" s="258"/>
      <c r="H55" s="380">
        <f t="shared" si="22"/>
        <v>0</v>
      </c>
      <c r="I55" s="380">
        <f t="shared" si="23"/>
        <v>0</v>
      </c>
      <c r="J55" s="380">
        <f t="shared" si="24"/>
        <v>0</v>
      </c>
      <c r="K55" s="258"/>
      <c r="L55" s="258"/>
      <c r="M55" s="258"/>
      <c r="N55" s="258"/>
      <c r="O55" s="258"/>
      <c r="P55" s="258"/>
      <c r="Q55" s="258"/>
      <c r="R55" s="258"/>
      <c r="S55" s="258"/>
      <c r="T55" s="380">
        <f t="shared" si="13"/>
        <v>0</v>
      </c>
      <c r="U55" s="381">
        <f t="shared" si="14"/>
      </c>
    </row>
    <row r="56" spans="1:21" s="184" customFormat="1" ht="15.75">
      <c r="A56" s="349" t="str">
        <f>'04'!A56</f>
        <v>VI</v>
      </c>
      <c r="B56" s="367" t="str">
        <f>'04'!B56</f>
        <v>TP Cao Lãnh</v>
      </c>
      <c r="C56" s="380">
        <f>SUM(C57:C66)</f>
        <v>117426490</v>
      </c>
      <c r="D56" s="380">
        <f>SUM(D57:D66)</f>
        <v>98458184</v>
      </c>
      <c r="E56" s="380">
        <f>SUM(E57:E66)</f>
        <v>18968306</v>
      </c>
      <c r="F56" s="380">
        <f>SUM(F57:F66)</f>
        <v>1834136</v>
      </c>
      <c r="G56" s="380">
        <f>SUM(G57:G66)</f>
        <v>0</v>
      </c>
      <c r="H56" s="380">
        <f t="shared" si="22"/>
        <v>115592354</v>
      </c>
      <c r="I56" s="380">
        <f t="shared" si="23"/>
        <v>56515570</v>
      </c>
      <c r="J56" s="380">
        <f t="shared" si="24"/>
        <v>24630252</v>
      </c>
      <c r="K56" s="380">
        <f aca="true" t="shared" si="27" ref="K56:S56">SUM(K57:K66)</f>
        <v>23352763</v>
      </c>
      <c r="L56" s="380">
        <f t="shared" si="27"/>
        <v>1268313</v>
      </c>
      <c r="M56" s="380">
        <f t="shared" si="27"/>
        <v>9176</v>
      </c>
      <c r="N56" s="380">
        <f t="shared" si="27"/>
        <v>31833284</v>
      </c>
      <c r="O56" s="380">
        <f t="shared" si="27"/>
        <v>52034</v>
      </c>
      <c r="P56" s="380">
        <f t="shared" si="27"/>
        <v>0</v>
      </c>
      <c r="Q56" s="380">
        <f t="shared" si="27"/>
        <v>57841823</v>
      </c>
      <c r="R56" s="380">
        <f t="shared" si="27"/>
        <v>1234961</v>
      </c>
      <c r="S56" s="380">
        <f t="shared" si="27"/>
        <v>0</v>
      </c>
      <c r="T56" s="380">
        <f t="shared" si="13"/>
        <v>90962102</v>
      </c>
      <c r="U56" s="381">
        <f t="shared" si="14"/>
        <v>0.43581356429741397</v>
      </c>
    </row>
    <row r="57" spans="1:21" s="184" customFormat="1" ht="15.75">
      <c r="A57" s="369">
        <f>'04'!A57</f>
        <v>1</v>
      </c>
      <c r="B57" s="370" t="str">
        <f>'04'!B57</f>
        <v>Trần T Thanh Thúy</v>
      </c>
      <c r="C57" s="383">
        <f>D57+E57</f>
        <v>5079207</v>
      </c>
      <c r="D57" s="371">
        <v>4341976</v>
      </c>
      <c r="E57" s="371">
        <v>737231</v>
      </c>
      <c r="F57" s="371">
        <v>57540</v>
      </c>
      <c r="G57" s="371"/>
      <c r="H57" s="383">
        <f t="shared" si="22"/>
        <v>5021667</v>
      </c>
      <c r="I57" s="383">
        <f t="shared" si="23"/>
        <v>2129300</v>
      </c>
      <c r="J57" s="383">
        <f t="shared" si="24"/>
        <v>316063</v>
      </c>
      <c r="K57" s="371">
        <v>314152</v>
      </c>
      <c r="L57" s="371">
        <v>1911</v>
      </c>
      <c r="M57" s="371"/>
      <c r="N57" s="371">
        <v>1813237</v>
      </c>
      <c r="O57" s="371">
        <v>0</v>
      </c>
      <c r="P57" s="371"/>
      <c r="Q57" s="371">
        <v>2333907</v>
      </c>
      <c r="R57" s="371">
        <v>558460</v>
      </c>
      <c r="S57" s="371"/>
      <c r="T57" s="380">
        <f t="shared" si="13"/>
        <v>4705604</v>
      </c>
      <c r="U57" s="381">
        <f t="shared" si="14"/>
        <v>0.1484351664866388</v>
      </c>
    </row>
    <row r="58" spans="1:21" s="184" customFormat="1" ht="15.75">
      <c r="A58" s="369">
        <f>'04'!A58</f>
        <v>2</v>
      </c>
      <c r="B58" s="370" t="str">
        <f>'04'!B58</f>
        <v>Trần Lê Khã</v>
      </c>
      <c r="C58" s="383">
        <f aca="true" t="shared" si="28" ref="C58:C65">D58+E58</f>
        <v>16913982</v>
      </c>
      <c r="D58" s="371">
        <v>14353936</v>
      </c>
      <c r="E58" s="371">
        <v>2560046</v>
      </c>
      <c r="F58" s="371">
        <v>1694950</v>
      </c>
      <c r="G58" s="371"/>
      <c r="H58" s="383">
        <f aca="true" t="shared" si="29" ref="H58:H65">I58+Q58+R58+S58</f>
        <v>15219032</v>
      </c>
      <c r="I58" s="383">
        <f aca="true" t="shared" si="30" ref="I58:I65">SUM(J58,N58:P58)</f>
        <v>13719872</v>
      </c>
      <c r="J58" s="383">
        <f aca="true" t="shared" si="31" ref="J58:J65">SUM(K58:M58)</f>
        <v>9414504</v>
      </c>
      <c r="K58" s="371">
        <v>9414204</v>
      </c>
      <c r="L58" s="371">
        <v>300</v>
      </c>
      <c r="M58" s="371">
        <v>0</v>
      </c>
      <c r="N58" s="371">
        <v>4305368</v>
      </c>
      <c r="O58" s="371">
        <v>0</v>
      </c>
      <c r="P58" s="371"/>
      <c r="Q58" s="371">
        <v>1499160</v>
      </c>
      <c r="R58" s="371">
        <v>0</v>
      </c>
      <c r="S58" s="371">
        <v>0</v>
      </c>
      <c r="T58" s="380">
        <f t="shared" si="13"/>
        <v>5804528</v>
      </c>
      <c r="U58" s="381">
        <f t="shared" si="14"/>
        <v>0.6861947400092362</v>
      </c>
    </row>
    <row r="59" spans="1:21" s="184" customFormat="1" ht="15.75">
      <c r="A59" s="369">
        <f>'04'!A59</f>
        <v>3</v>
      </c>
      <c r="B59" s="370" t="str">
        <f>'04'!B59</f>
        <v>Thái Duy Minh</v>
      </c>
      <c r="C59" s="383">
        <f t="shared" si="28"/>
        <v>8821132</v>
      </c>
      <c r="D59" s="371">
        <v>4395040</v>
      </c>
      <c r="E59" s="371">
        <v>4426092</v>
      </c>
      <c r="F59" s="371">
        <v>5253</v>
      </c>
      <c r="G59" s="371"/>
      <c r="H59" s="383">
        <f t="shared" si="29"/>
        <v>8815879</v>
      </c>
      <c r="I59" s="383">
        <f t="shared" si="30"/>
        <v>6952230</v>
      </c>
      <c r="J59" s="383">
        <f t="shared" si="31"/>
        <v>3981079</v>
      </c>
      <c r="K59" s="371">
        <v>3981079</v>
      </c>
      <c r="L59" s="371">
        <v>0</v>
      </c>
      <c r="M59" s="371"/>
      <c r="N59" s="371">
        <v>2920421</v>
      </c>
      <c r="O59" s="371">
        <v>50730</v>
      </c>
      <c r="P59" s="371"/>
      <c r="Q59" s="371">
        <v>1863649</v>
      </c>
      <c r="R59" s="371">
        <v>0</v>
      </c>
      <c r="S59" s="371"/>
      <c r="T59" s="380">
        <f t="shared" si="13"/>
        <v>4834800</v>
      </c>
      <c r="U59" s="381">
        <f t="shared" si="14"/>
        <v>0.5726333852591183</v>
      </c>
    </row>
    <row r="60" spans="1:21" s="184" customFormat="1" ht="15.75">
      <c r="A60" s="369">
        <f>'04'!A60</f>
        <v>4</v>
      </c>
      <c r="B60" s="370" t="str">
        <f>'04'!B60</f>
        <v>Phạm Chí Hùng</v>
      </c>
      <c r="C60" s="383">
        <f t="shared" si="28"/>
        <v>14604478</v>
      </c>
      <c r="D60" s="371">
        <v>14604478</v>
      </c>
      <c r="E60" s="371">
        <v>0</v>
      </c>
      <c r="F60" s="371">
        <v>0</v>
      </c>
      <c r="G60" s="371"/>
      <c r="H60" s="383">
        <f t="shared" si="29"/>
        <v>14604478</v>
      </c>
      <c r="I60" s="383">
        <f t="shared" si="30"/>
        <v>0</v>
      </c>
      <c r="J60" s="383">
        <f t="shared" si="31"/>
        <v>0</v>
      </c>
      <c r="K60" s="371">
        <v>0</v>
      </c>
      <c r="L60" s="371">
        <v>0</v>
      </c>
      <c r="M60" s="371">
        <v>0</v>
      </c>
      <c r="N60" s="371">
        <v>0</v>
      </c>
      <c r="O60" s="371">
        <v>0</v>
      </c>
      <c r="P60" s="371">
        <v>0</v>
      </c>
      <c r="Q60" s="371">
        <v>14604478</v>
      </c>
      <c r="R60" s="371">
        <v>0</v>
      </c>
      <c r="S60" s="371">
        <v>0</v>
      </c>
      <c r="T60" s="380">
        <f t="shared" si="13"/>
        <v>14604478</v>
      </c>
      <c r="U60" s="381">
        <f t="shared" si="14"/>
      </c>
    </row>
    <row r="61" spans="1:21" s="184" customFormat="1" ht="15.75">
      <c r="A61" s="369">
        <f>'04'!A61</f>
        <v>5</v>
      </c>
      <c r="B61" s="370" t="str">
        <f>'04'!B61</f>
        <v>Nguyễn Thanh Sơn</v>
      </c>
      <c r="C61" s="383">
        <f t="shared" si="28"/>
        <v>5685512</v>
      </c>
      <c r="D61" s="371">
        <v>3928654</v>
      </c>
      <c r="E61" s="371">
        <v>1756858</v>
      </c>
      <c r="F61" s="371">
        <v>0</v>
      </c>
      <c r="G61" s="371"/>
      <c r="H61" s="383">
        <f t="shared" si="29"/>
        <v>5685512</v>
      </c>
      <c r="I61" s="383">
        <f t="shared" si="30"/>
        <v>5367295</v>
      </c>
      <c r="J61" s="383">
        <f t="shared" si="31"/>
        <v>276412</v>
      </c>
      <c r="K61" s="371">
        <v>248521</v>
      </c>
      <c r="L61" s="371">
        <v>18715</v>
      </c>
      <c r="M61" s="371">
        <v>9176</v>
      </c>
      <c r="N61" s="371">
        <v>5090883</v>
      </c>
      <c r="O61" s="371">
        <v>0</v>
      </c>
      <c r="P61" s="371"/>
      <c r="Q61" s="371">
        <v>318217</v>
      </c>
      <c r="R61" s="371">
        <v>0</v>
      </c>
      <c r="S61" s="371">
        <v>0</v>
      </c>
      <c r="T61" s="380">
        <f t="shared" si="13"/>
        <v>5409100</v>
      </c>
      <c r="U61" s="381">
        <f t="shared" si="14"/>
        <v>0.05149931203706895</v>
      </c>
    </row>
    <row r="62" spans="1:21" s="184" customFormat="1" ht="15.75">
      <c r="A62" s="369">
        <f>'04'!A62</f>
        <v>6</v>
      </c>
      <c r="B62" s="370" t="str">
        <f>'04'!B62</f>
        <v>Nguyễn Trọng Tồn</v>
      </c>
      <c r="C62" s="383">
        <f t="shared" si="28"/>
        <v>23150927</v>
      </c>
      <c r="D62" s="371">
        <v>20552460</v>
      </c>
      <c r="E62" s="371">
        <v>2598467</v>
      </c>
      <c r="F62" s="371">
        <v>0</v>
      </c>
      <c r="G62" s="371"/>
      <c r="H62" s="383">
        <f t="shared" si="29"/>
        <v>23150927</v>
      </c>
      <c r="I62" s="383">
        <f t="shared" si="30"/>
        <v>6730612</v>
      </c>
      <c r="J62" s="383">
        <f t="shared" si="31"/>
        <v>578225</v>
      </c>
      <c r="K62" s="371">
        <v>562522</v>
      </c>
      <c r="L62" s="371">
        <v>15703</v>
      </c>
      <c r="M62" s="371">
        <v>0</v>
      </c>
      <c r="N62" s="371">
        <v>6152387</v>
      </c>
      <c r="O62" s="371">
        <v>0</v>
      </c>
      <c r="P62" s="371"/>
      <c r="Q62" s="371">
        <v>15877965</v>
      </c>
      <c r="R62" s="371">
        <v>542350</v>
      </c>
      <c r="S62" s="371"/>
      <c r="T62" s="380">
        <f t="shared" si="13"/>
        <v>22572702</v>
      </c>
      <c r="U62" s="381">
        <f t="shared" si="14"/>
        <v>0.08590972113680004</v>
      </c>
    </row>
    <row r="63" spans="1:21" s="184" customFormat="1" ht="15.75">
      <c r="A63" s="369">
        <f>'04'!A63</f>
        <v>7</v>
      </c>
      <c r="B63" s="370" t="str">
        <f>'04'!B63</f>
        <v>Nguyễn T Lan Trinh</v>
      </c>
      <c r="C63" s="383">
        <f t="shared" si="28"/>
        <v>1720865</v>
      </c>
      <c r="D63" s="371">
        <v>869690</v>
      </c>
      <c r="E63" s="371">
        <v>851175</v>
      </c>
      <c r="F63" s="371">
        <v>200</v>
      </c>
      <c r="G63" s="371"/>
      <c r="H63" s="383">
        <f t="shared" si="29"/>
        <v>1720665</v>
      </c>
      <c r="I63" s="383">
        <f t="shared" si="30"/>
        <v>1678937</v>
      </c>
      <c r="J63" s="383">
        <f t="shared" si="31"/>
        <v>1134249</v>
      </c>
      <c r="K63" s="371">
        <v>673254</v>
      </c>
      <c r="L63" s="371">
        <v>460995</v>
      </c>
      <c r="M63" s="371">
        <v>0</v>
      </c>
      <c r="N63" s="371">
        <v>544688</v>
      </c>
      <c r="O63" s="371">
        <v>0</v>
      </c>
      <c r="P63" s="371">
        <v>0</v>
      </c>
      <c r="Q63" s="371">
        <v>41728</v>
      </c>
      <c r="R63" s="371">
        <v>0</v>
      </c>
      <c r="S63" s="371">
        <v>0</v>
      </c>
      <c r="T63" s="380">
        <f t="shared" si="13"/>
        <v>586416</v>
      </c>
      <c r="U63" s="381">
        <f t="shared" si="14"/>
        <v>0.6755756767526119</v>
      </c>
    </row>
    <row r="64" spans="1:21" s="184" customFormat="1" ht="15.75">
      <c r="A64" s="369">
        <f>'04'!A64</f>
        <v>8</v>
      </c>
      <c r="B64" s="370" t="str">
        <f>'04'!B64</f>
        <v>Võ Thành Đặng</v>
      </c>
      <c r="C64" s="383">
        <f t="shared" si="28"/>
        <v>27691368</v>
      </c>
      <c r="D64" s="371">
        <v>25026923</v>
      </c>
      <c r="E64" s="371">
        <v>2664445</v>
      </c>
      <c r="F64" s="371">
        <v>66193</v>
      </c>
      <c r="G64" s="371"/>
      <c r="H64" s="383">
        <f t="shared" si="29"/>
        <v>27625175</v>
      </c>
      <c r="I64" s="383">
        <f t="shared" si="30"/>
        <v>12365819</v>
      </c>
      <c r="J64" s="383">
        <f t="shared" si="31"/>
        <v>6939204</v>
      </c>
      <c r="K64" s="371">
        <v>6890135</v>
      </c>
      <c r="L64" s="371">
        <v>49069</v>
      </c>
      <c r="M64" s="371">
        <v>0</v>
      </c>
      <c r="N64" s="371">
        <v>5425311</v>
      </c>
      <c r="O64" s="371">
        <v>1304</v>
      </c>
      <c r="P64" s="371">
        <v>0</v>
      </c>
      <c r="Q64" s="371">
        <v>15125205</v>
      </c>
      <c r="R64" s="371">
        <v>134151</v>
      </c>
      <c r="S64" s="371">
        <v>0</v>
      </c>
      <c r="T64" s="380">
        <f t="shared" si="13"/>
        <v>20685971</v>
      </c>
      <c r="U64" s="381">
        <f t="shared" si="14"/>
        <v>0.5611600816735228</v>
      </c>
    </row>
    <row r="65" spans="1:21" s="184" customFormat="1" ht="15.75">
      <c r="A65" s="369">
        <f>'04'!A65</f>
        <v>9</v>
      </c>
      <c r="B65" s="370" t="str">
        <f>'04'!B65</f>
        <v>Trần Văn Hiền</v>
      </c>
      <c r="C65" s="383">
        <f t="shared" si="28"/>
        <v>13759019</v>
      </c>
      <c r="D65" s="371">
        <v>10385027</v>
      </c>
      <c r="E65" s="371">
        <v>3373992</v>
      </c>
      <c r="F65" s="371">
        <v>10000</v>
      </c>
      <c r="G65" s="371"/>
      <c r="H65" s="383">
        <f t="shared" si="29"/>
        <v>13749019</v>
      </c>
      <c r="I65" s="383">
        <f t="shared" si="30"/>
        <v>7571505</v>
      </c>
      <c r="J65" s="383">
        <f t="shared" si="31"/>
        <v>1990516</v>
      </c>
      <c r="K65" s="371">
        <v>1268896</v>
      </c>
      <c r="L65" s="371">
        <v>721620</v>
      </c>
      <c r="M65" s="371">
        <v>0</v>
      </c>
      <c r="N65" s="371">
        <v>5580989</v>
      </c>
      <c r="O65" s="371">
        <v>0</v>
      </c>
      <c r="P65" s="371">
        <v>0</v>
      </c>
      <c r="Q65" s="371">
        <v>6177514</v>
      </c>
      <c r="R65" s="371"/>
      <c r="S65" s="371"/>
      <c r="T65" s="380">
        <f t="shared" si="13"/>
        <v>11758503</v>
      </c>
      <c r="U65" s="381">
        <f t="shared" si="14"/>
        <v>0.26289568586430306</v>
      </c>
    </row>
    <row r="66" spans="1:21" s="184" customFormat="1" ht="15.75">
      <c r="A66" s="349" t="str">
        <f>'04'!A66</f>
        <v>…</v>
      </c>
      <c r="B66" s="367">
        <f>'04'!B66</f>
        <v>0</v>
      </c>
      <c r="C66" s="380"/>
      <c r="D66" s="258"/>
      <c r="E66" s="350"/>
      <c r="F66" s="258"/>
      <c r="G66" s="258"/>
      <c r="H66" s="380"/>
      <c r="I66" s="380"/>
      <c r="J66" s="380"/>
      <c r="K66" s="258"/>
      <c r="L66" s="258"/>
      <c r="M66" s="258"/>
      <c r="N66" s="258"/>
      <c r="O66" s="258"/>
      <c r="P66" s="258"/>
      <c r="Q66" s="258"/>
      <c r="R66" s="258"/>
      <c r="S66" s="258"/>
      <c r="T66" s="380">
        <f t="shared" si="13"/>
        <v>0</v>
      </c>
      <c r="U66" s="381">
        <f t="shared" si="14"/>
      </c>
    </row>
    <row r="67" spans="1:21" s="194" customFormat="1" ht="15.75" customHeight="1">
      <c r="A67" s="349" t="str">
        <f>'04'!A67</f>
        <v>VII</v>
      </c>
      <c r="B67" s="367" t="str">
        <f>'04'!B67</f>
        <v>H Cao Lãnh</v>
      </c>
      <c r="C67" s="380">
        <f>SUM(C68:C76)</f>
        <v>144835722</v>
      </c>
      <c r="D67" s="380">
        <f>SUM(D68:D76)</f>
        <v>109630263</v>
      </c>
      <c r="E67" s="380">
        <f>SUM(E68:E76)</f>
        <v>35205459</v>
      </c>
      <c r="F67" s="380">
        <f>SUM(F68:F76)</f>
        <v>1009132</v>
      </c>
      <c r="G67" s="380">
        <f>SUM(G68:G76)</f>
        <v>0</v>
      </c>
      <c r="H67" s="380">
        <f>I67+Q67+R67+S67</f>
        <v>143826590</v>
      </c>
      <c r="I67" s="380">
        <f>SUM(J67,N67:P67)</f>
        <v>84201001</v>
      </c>
      <c r="J67" s="380">
        <f>SUM(K67:M67)</f>
        <v>14260326</v>
      </c>
      <c r="K67" s="380">
        <f aca="true" t="shared" si="32" ref="K67:S67">SUM(K68:K76)</f>
        <v>9973161</v>
      </c>
      <c r="L67" s="380">
        <f t="shared" si="32"/>
        <v>4277940</v>
      </c>
      <c r="M67" s="380">
        <f t="shared" si="32"/>
        <v>9225</v>
      </c>
      <c r="N67" s="380">
        <f t="shared" si="32"/>
        <v>69940675</v>
      </c>
      <c r="O67" s="380">
        <f t="shared" si="32"/>
        <v>0</v>
      </c>
      <c r="P67" s="380">
        <f t="shared" si="32"/>
        <v>0</v>
      </c>
      <c r="Q67" s="380">
        <f t="shared" si="32"/>
        <v>53672962</v>
      </c>
      <c r="R67" s="380">
        <f t="shared" si="32"/>
        <v>5952627</v>
      </c>
      <c r="S67" s="380">
        <f t="shared" si="32"/>
        <v>0</v>
      </c>
      <c r="T67" s="380">
        <f t="shared" si="13"/>
        <v>129566264</v>
      </c>
      <c r="U67" s="381">
        <f t="shared" si="14"/>
        <v>0.16936052814859054</v>
      </c>
    </row>
    <row r="68" spans="1:21" s="184" customFormat="1" ht="15.75" customHeight="1">
      <c r="A68" s="369">
        <f>'04'!A68</f>
        <v>1</v>
      </c>
      <c r="B68" s="370" t="str">
        <f>'04'!B68</f>
        <v>Nguyễn Văn Thơm</v>
      </c>
      <c r="C68" s="383">
        <f>D68+E68</f>
        <v>22838609</v>
      </c>
      <c r="D68" s="371">
        <f>24915158-8184593</f>
        <v>16730565</v>
      </c>
      <c r="E68" s="371">
        <v>6108044</v>
      </c>
      <c r="F68" s="371">
        <v>1300</v>
      </c>
      <c r="G68" s="371"/>
      <c r="H68" s="383">
        <f>I68+Q68+R68+S68</f>
        <v>22837309</v>
      </c>
      <c r="I68" s="383">
        <f>SUM(J68,N68:P68)</f>
        <v>16984716</v>
      </c>
      <c r="J68" s="383">
        <f>SUM(K68:M68)</f>
        <v>2131739</v>
      </c>
      <c r="K68" s="371">
        <v>2066764</v>
      </c>
      <c r="L68" s="371">
        <v>64975</v>
      </c>
      <c r="M68" s="371"/>
      <c r="N68" s="371">
        <v>14852977</v>
      </c>
      <c r="O68" s="371"/>
      <c r="P68" s="371"/>
      <c r="Q68" s="371">
        <v>5852593</v>
      </c>
      <c r="R68" s="371"/>
      <c r="S68" s="371"/>
      <c r="T68" s="380">
        <f t="shared" si="13"/>
        <v>20705570</v>
      </c>
      <c r="U68" s="381">
        <f t="shared" si="14"/>
        <v>0.1255092519651197</v>
      </c>
    </row>
    <row r="69" spans="1:21" s="184" customFormat="1" ht="15.75" customHeight="1">
      <c r="A69" s="369">
        <f>'04'!A69</f>
        <v>2</v>
      </c>
      <c r="B69" s="370" t="str">
        <f>'04'!B69</f>
        <v>Bùi Văn Hiếu</v>
      </c>
      <c r="C69" s="383">
        <f aca="true" t="shared" si="33" ref="C69:C75">D69+E69</f>
        <v>22808614</v>
      </c>
      <c r="D69" s="371">
        <f>17437392-521000</f>
        <v>16916392</v>
      </c>
      <c r="E69" s="371">
        <v>5892222</v>
      </c>
      <c r="F69" s="371">
        <v>3677</v>
      </c>
      <c r="G69" s="371"/>
      <c r="H69" s="383">
        <f aca="true" t="shared" si="34" ref="H69:H75">I69+Q69+R69+S69</f>
        <v>22804937</v>
      </c>
      <c r="I69" s="383">
        <f aca="true" t="shared" si="35" ref="I69:I75">SUM(J69,N69:P69)</f>
        <v>19992618</v>
      </c>
      <c r="J69" s="383">
        <f aca="true" t="shared" si="36" ref="J69:J75">SUM(K69:M69)</f>
        <v>5288768</v>
      </c>
      <c r="K69" s="371">
        <v>1719034</v>
      </c>
      <c r="L69" s="371">
        <v>3569734</v>
      </c>
      <c r="M69" s="371"/>
      <c r="N69" s="371">
        <v>14703850</v>
      </c>
      <c r="O69" s="371"/>
      <c r="P69" s="371"/>
      <c r="Q69" s="371">
        <v>2204053</v>
      </c>
      <c r="R69" s="371">
        <v>608266</v>
      </c>
      <c r="S69" s="371"/>
      <c r="T69" s="380">
        <f t="shared" si="13"/>
        <v>17516169</v>
      </c>
      <c r="U69" s="381">
        <f t="shared" si="14"/>
        <v>0.2645360402524572</v>
      </c>
    </row>
    <row r="70" spans="1:21" s="184" customFormat="1" ht="15.75" customHeight="1">
      <c r="A70" s="369">
        <f>'04'!A70</f>
        <v>3</v>
      </c>
      <c r="B70" s="370" t="str">
        <f>'04'!B70</f>
        <v> Đinh Tấn Giàu</v>
      </c>
      <c r="C70" s="383">
        <f t="shared" si="33"/>
        <v>18141920</v>
      </c>
      <c r="D70" s="371">
        <v>13844904</v>
      </c>
      <c r="E70" s="371">
        <v>4297016</v>
      </c>
      <c r="F70" s="371"/>
      <c r="G70" s="371"/>
      <c r="H70" s="383">
        <f t="shared" si="34"/>
        <v>18141920</v>
      </c>
      <c r="I70" s="383">
        <f t="shared" si="35"/>
        <v>12611090</v>
      </c>
      <c r="J70" s="383">
        <f t="shared" si="36"/>
        <v>1131720</v>
      </c>
      <c r="K70" s="371">
        <v>1112825</v>
      </c>
      <c r="L70" s="371">
        <v>18895</v>
      </c>
      <c r="M70" s="371"/>
      <c r="N70" s="371">
        <v>11479370</v>
      </c>
      <c r="O70" s="371"/>
      <c r="P70" s="371"/>
      <c r="Q70" s="371">
        <v>5530830</v>
      </c>
      <c r="R70" s="371"/>
      <c r="S70" s="371"/>
      <c r="T70" s="380">
        <f t="shared" si="13"/>
        <v>17010200</v>
      </c>
      <c r="U70" s="381">
        <f t="shared" si="14"/>
        <v>0.08974006211992777</v>
      </c>
    </row>
    <row r="71" spans="1:21" s="184" customFormat="1" ht="15.75" customHeight="1">
      <c r="A71" s="369">
        <f>'04'!A71</f>
        <v>4</v>
      </c>
      <c r="B71" s="370" t="str">
        <f>'04'!B71</f>
        <v>Phạm Thành Phần</v>
      </c>
      <c r="C71" s="383">
        <f t="shared" si="33"/>
        <v>33450103</v>
      </c>
      <c r="D71" s="371">
        <f>26517117-73000</f>
        <v>26444117</v>
      </c>
      <c r="E71" s="371">
        <v>7005986</v>
      </c>
      <c r="F71" s="371"/>
      <c r="G71" s="371"/>
      <c r="H71" s="383">
        <f t="shared" si="34"/>
        <v>33450103</v>
      </c>
      <c r="I71" s="383">
        <f t="shared" si="35"/>
        <v>10884396</v>
      </c>
      <c r="J71" s="383">
        <f t="shared" si="36"/>
        <v>1775377</v>
      </c>
      <c r="K71" s="371">
        <v>1474925</v>
      </c>
      <c r="L71" s="371">
        <v>291227</v>
      </c>
      <c r="M71" s="371">
        <v>9225</v>
      </c>
      <c r="N71" s="371">
        <v>9109019</v>
      </c>
      <c r="O71" s="371"/>
      <c r="P71" s="371"/>
      <c r="Q71" s="371">
        <v>19565617</v>
      </c>
      <c r="R71" s="371">
        <v>3000090</v>
      </c>
      <c r="S71" s="371"/>
      <c r="T71" s="380">
        <f t="shared" si="13"/>
        <v>31674726</v>
      </c>
      <c r="U71" s="381">
        <f t="shared" si="14"/>
        <v>0.16311212859216073</v>
      </c>
    </row>
    <row r="72" spans="1:21" s="184" customFormat="1" ht="15.75" customHeight="1">
      <c r="A72" s="369">
        <f>'04'!A72</f>
        <v>5</v>
      </c>
      <c r="B72" s="370" t="str">
        <f>'04'!B72</f>
        <v>Nguyễn Minh Nhựt</v>
      </c>
      <c r="C72" s="383">
        <f t="shared" si="33"/>
        <v>16655743</v>
      </c>
      <c r="D72" s="371">
        <f>16512700-4431518</f>
        <v>12081182</v>
      </c>
      <c r="E72" s="371">
        <v>4574561</v>
      </c>
      <c r="F72" s="371"/>
      <c r="G72" s="371"/>
      <c r="H72" s="383">
        <f t="shared" si="34"/>
        <v>16655743</v>
      </c>
      <c r="I72" s="383">
        <f t="shared" si="35"/>
        <v>11486941</v>
      </c>
      <c r="J72" s="383">
        <f t="shared" si="36"/>
        <v>522560</v>
      </c>
      <c r="K72" s="371">
        <v>378219</v>
      </c>
      <c r="L72" s="371">
        <v>144341</v>
      </c>
      <c r="M72" s="371"/>
      <c r="N72" s="371">
        <v>10964381</v>
      </c>
      <c r="O72" s="371"/>
      <c r="P72" s="371"/>
      <c r="Q72" s="371">
        <v>5168802</v>
      </c>
      <c r="R72" s="371"/>
      <c r="S72" s="371"/>
      <c r="T72" s="380">
        <f t="shared" si="13"/>
        <v>16133183</v>
      </c>
      <c r="U72" s="381">
        <f t="shared" si="14"/>
        <v>0.04549165874535266</v>
      </c>
    </row>
    <row r="73" spans="1:21" s="184" customFormat="1" ht="15.75" customHeight="1">
      <c r="A73" s="369">
        <f>'04'!A73</f>
        <v>6</v>
      </c>
      <c r="B73" s="370" t="str">
        <f>'04'!B73</f>
        <v>Võ Văn Sơn</v>
      </c>
      <c r="C73" s="383">
        <f t="shared" si="33"/>
        <v>12578528</v>
      </c>
      <c r="D73" s="371">
        <f>13623860-3756000</f>
        <v>9867860</v>
      </c>
      <c r="E73" s="371">
        <v>2710668</v>
      </c>
      <c r="F73" s="371">
        <v>893000</v>
      </c>
      <c r="G73" s="371"/>
      <c r="H73" s="383">
        <f t="shared" si="34"/>
        <v>11685528</v>
      </c>
      <c r="I73" s="383">
        <f t="shared" si="35"/>
        <v>5869489</v>
      </c>
      <c r="J73" s="383">
        <f t="shared" si="36"/>
        <v>780961</v>
      </c>
      <c r="K73" s="371">
        <v>636796</v>
      </c>
      <c r="L73" s="371">
        <v>144165</v>
      </c>
      <c r="M73" s="371"/>
      <c r="N73" s="371">
        <v>5088528</v>
      </c>
      <c r="O73" s="371"/>
      <c r="P73" s="371"/>
      <c r="Q73" s="371">
        <v>5310039</v>
      </c>
      <c r="R73" s="371">
        <v>506000</v>
      </c>
      <c r="S73" s="371"/>
      <c r="T73" s="380">
        <f t="shared" si="13"/>
        <v>10904567</v>
      </c>
      <c r="U73" s="381">
        <f t="shared" si="14"/>
        <v>0.13305434255009252</v>
      </c>
    </row>
    <row r="74" spans="1:21" s="184" customFormat="1" ht="15.75" customHeight="1">
      <c r="A74" s="369">
        <f>'04'!A74</f>
        <v>7</v>
      </c>
      <c r="B74" s="370" t="str">
        <f>'04'!B74</f>
        <v>Trương Thành Út</v>
      </c>
      <c r="C74" s="383">
        <f t="shared" si="33"/>
        <v>16310</v>
      </c>
      <c r="D74" s="371">
        <v>0</v>
      </c>
      <c r="E74" s="371">
        <v>16310</v>
      </c>
      <c r="F74" s="371"/>
      <c r="G74" s="371"/>
      <c r="H74" s="383">
        <f t="shared" si="34"/>
        <v>16310</v>
      </c>
      <c r="I74" s="383">
        <f t="shared" si="35"/>
        <v>16310</v>
      </c>
      <c r="J74" s="383">
        <f t="shared" si="36"/>
        <v>16310</v>
      </c>
      <c r="K74" s="371">
        <v>16310</v>
      </c>
      <c r="L74" s="371"/>
      <c r="M74" s="371"/>
      <c r="N74" s="371">
        <v>0</v>
      </c>
      <c r="O74" s="371"/>
      <c r="P74" s="371"/>
      <c r="Q74" s="371">
        <v>0</v>
      </c>
      <c r="R74" s="371"/>
      <c r="S74" s="371"/>
      <c r="T74" s="380">
        <f t="shared" si="13"/>
        <v>0</v>
      </c>
      <c r="U74" s="381">
        <f t="shared" si="14"/>
        <v>1</v>
      </c>
    </row>
    <row r="75" spans="1:21" s="184" customFormat="1" ht="15.75">
      <c r="A75" s="369">
        <f>'04'!A75</f>
        <v>8</v>
      </c>
      <c r="B75" s="370" t="str">
        <f>'04'!B75</f>
        <v>Phạm Văn Dũng</v>
      </c>
      <c r="C75" s="383">
        <f t="shared" si="33"/>
        <v>18345895</v>
      </c>
      <c r="D75" s="371">
        <v>13745243</v>
      </c>
      <c r="E75" s="371">
        <v>4600652</v>
      </c>
      <c r="F75" s="371">
        <v>111155</v>
      </c>
      <c r="G75" s="371"/>
      <c r="H75" s="383">
        <f t="shared" si="34"/>
        <v>18234740</v>
      </c>
      <c r="I75" s="383">
        <f t="shared" si="35"/>
        <v>6355441</v>
      </c>
      <c r="J75" s="383">
        <f t="shared" si="36"/>
        <v>2612891</v>
      </c>
      <c r="K75" s="371">
        <v>2568288</v>
      </c>
      <c r="L75" s="371">
        <v>44603</v>
      </c>
      <c r="M75" s="371"/>
      <c r="N75" s="371">
        <v>3742550</v>
      </c>
      <c r="O75" s="371"/>
      <c r="P75" s="371"/>
      <c r="Q75" s="371">
        <v>10041028</v>
      </c>
      <c r="R75" s="371">
        <v>1838271</v>
      </c>
      <c r="S75" s="371"/>
      <c r="T75" s="380">
        <f t="shared" si="13"/>
        <v>15621849</v>
      </c>
      <c r="U75" s="381">
        <f t="shared" si="14"/>
        <v>0.41112662362847835</v>
      </c>
    </row>
    <row r="76" spans="1:21" s="184" customFormat="1" ht="15.75" customHeight="1">
      <c r="A76" s="349" t="str">
        <f>'04'!A76</f>
        <v>…</v>
      </c>
      <c r="B76" s="367" t="str">
        <f>'04'!B76</f>
        <v>….</v>
      </c>
      <c r="C76" s="380">
        <f>D76+E76</f>
        <v>0</v>
      </c>
      <c r="D76" s="258"/>
      <c r="E76" s="258"/>
      <c r="F76" s="258"/>
      <c r="G76" s="258"/>
      <c r="H76" s="380">
        <f aca="true" t="shared" si="37" ref="H76:H83">I76+Q76+R76+S76</f>
        <v>0</v>
      </c>
      <c r="I76" s="380">
        <f aca="true" t="shared" si="38" ref="I76:I83">SUM(J76,N76:P76)</f>
        <v>0</v>
      </c>
      <c r="J76" s="380">
        <f aca="true" t="shared" si="39" ref="J76:J83">SUM(K76:M76)</f>
        <v>0</v>
      </c>
      <c r="K76" s="258"/>
      <c r="L76" s="258"/>
      <c r="M76" s="258"/>
      <c r="N76" s="258"/>
      <c r="O76" s="258"/>
      <c r="P76" s="258"/>
      <c r="Q76" s="258"/>
      <c r="R76" s="258"/>
      <c r="S76" s="258"/>
      <c r="T76" s="380">
        <f t="shared" si="13"/>
        <v>0</v>
      </c>
      <c r="U76" s="381">
        <f t="shared" si="14"/>
      </c>
    </row>
    <row r="77" spans="1:21" s="184" customFormat="1" ht="15.75">
      <c r="A77" s="349" t="str">
        <f>'04'!A77</f>
        <v>VIII</v>
      </c>
      <c r="B77" s="367" t="str">
        <f>'04'!B77</f>
        <v>H Tháp Mười</v>
      </c>
      <c r="C77" s="380">
        <f>SUM(C78:C84)</f>
        <v>96895961</v>
      </c>
      <c r="D77" s="380">
        <f>SUM(D78:D84)</f>
        <v>66930842</v>
      </c>
      <c r="E77" s="380">
        <f>SUM(E78:E84)</f>
        <v>29965119</v>
      </c>
      <c r="F77" s="380">
        <f>SUM(F78:F84)</f>
        <v>2215269</v>
      </c>
      <c r="G77" s="380">
        <f>SUM(G78:G84)</f>
        <v>0</v>
      </c>
      <c r="H77" s="380">
        <f t="shared" si="37"/>
        <v>94680692</v>
      </c>
      <c r="I77" s="380">
        <f t="shared" si="38"/>
        <v>69156126</v>
      </c>
      <c r="J77" s="380">
        <f t="shared" si="39"/>
        <v>9828963</v>
      </c>
      <c r="K77" s="380">
        <f aca="true" t="shared" si="40" ref="K77:S77">SUM(K78:K84)</f>
        <v>7863283</v>
      </c>
      <c r="L77" s="380">
        <f t="shared" si="40"/>
        <v>1965680</v>
      </c>
      <c r="M77" s="380">
        <f t="shared" si="40"/>
        <v>0</v>
      </c>
      <c r="N77" s="380">
        <f t="shared" si="40"/>
        <v>59284942</v>
      </c>
      <c r="O77" s="380">
        <f t="shared" si="40"/>
        <v>42221</v>
      </c>
      <c r="P77" s="380">
        <f t="shared" si="40"/>
        <v>0</v>
      </c>
      <c r="Q77" s="380">
        <f t="shared" si="40"/>
        <v>25524566</v>
      </c>
      <c r="R77" s="380">
        <f t="shared" si="40"/>
        <v>0</v>
      </c>
      <c r="S77" s="380">
        <f t="shared" si="40"/>
        <v>0</v>
      </c>
      <c r="T77" s="380">
        <f t="shared" si="13"/>
        <v>84851729</v>
      </c>
      <c r="U77" s="381">
        <f t="shared" si="14"/>
        <v>0.1421271486491305</v>
      </c>
    </row>
    <row r="78" spans="1:21" s="184" customFormat="1" ht="15.75">
      <c r="A78" s="369" t="str">
        <f>'04'!A78</f>
        <v>1</v>
      </c>
      <c r="B78" s="370" t="str">
        <f>'04'!B78</f>
        <v>Võ Hoàng Long</v>
      </c>
      <c r="C78" s="383">
        <f aca="true" t="shared" si="41" ref="C78:C83">D78+E78</f>
        <v>1296333</v>
      </c>
      <c r="D78" s="371">
        <v>1245307</v>
      </c>
      <c r="E78" s="371">
        <v>51026</v>
      </c>
      <c r="F78" s="371">
        <v>0</v>
      </c>
      <c r="G78" s="371"/>
      <c r="H78" s="383">
        <f t="shared" si="37"/>
        <v>1296333</v>
      </c>
      <c r="I78" s="383">
        <f t="shared" si="38"/>
        <v>872276</v>
      </c>
      <c r="J78" s="383">
        <f t="shared" si="39"/>
        <v>298357</v>
      </c>
      <c r="K78" s="371">
        <v>298357</v>
      </c>
      <c r="L78" s="371">
        <v>0</v>
      </c>
      <c r="M78" s="371">
        <v>0</v>
      </c>
      <c r="N78" s="371">
        <v>573918</v>
      </c>
      <c r="O78" s="371">
        <v>1</v>
      </c>
      <c r="P78" s="371">
        <v>0</v>
      </c>
      <c r="Q78" s="371">
        <v>424057</v>
      </c>
      <c r="R78" s="371">
        <v>0</v>
      </c>
      <c r="S78" s="371">
        <v>0</v>
      </c>
      <c r="T78" s="380">
        <f t="shared" si="13"/>
        <v>997976</v>
      </c>
      <c r="U78" s="381">
        <f t="shared" si="14"/>
        <v>0.34204426122007253</v>
      </c>
    </row>
    <row r="79" spans="1:21" s="184" customFormat="1" ht="15.75">
      <c r="A79" s="369" t="str">
        <f>'04'!A79</f>
        <v>2</v>
      </c>
      <c r="B79" s="370" t="str">
        <f>'04'!B79</f>
        <v>Trần Bửu Bé Tư</v>
      </c>
      <c r="C79" s="383">
        <f t="shared" si="41"/>
        <v>24783124</v>
      </c>
      <c r="D79" s="371">
        <v>16367310</v>
      </c>
      <c r="E79" s="371">
        <v>8415814</v>
      </c>
      <c r="F79" s="371">
        <v>11840</v>
      </c>
      <c r="G79" s="371"/>
      <c r="H79" s="383">
        <f t="shared" si="37"/>
        <v>24771284</v>
      </c>
      <c r="I79" s="383">
        <f t="shared" si="38"/>
        <v>15987376</v>
      </c>
      <c r="J79" s="383">
        <f t="shared" si="39"/>
        <v>1508278</v>
      </c>
      <c r="K79" s="371">
        <v>1507978</v>
      </c>
      <c r="L79" s="371">
        <v>300</v>
      </c>
      <c r="M79" s="371"/>
      <c r="N79" s="371">
        <v>14479098</v>
      </c>
      <c r="O79" s="371"/>
      <c r="P79" s="371"/>
      <c r="Q79" s="371">
        <v>8783908</v>
      </c>
      <c r="R79" s="371"/>
      <c r="S79" s="371"/>
      <c r="T79" s="380">
        <f t="shared" si="13"/>
        <v>23263006</v>
      </c>
      <c r="U79" s="381">
        <f t="shared" si="14"/>
        <v>0.09434181068863333</v>
      </c>
    </row>
    <row r="80" spans="1:21" s="184" customFormat="1" ht="15.75">
      <c r="A80" s="369" t="str">
        <f>'04'!A80</f>
        <v>3</v>
      </c>
      <c r="B80" s="370" t="s">
        <v>461</v>
      </c>
      <c r="C80" s="383">
        <f t="shared" si="41"/>
        <v>20097432</v>
      </c>
      <c r="D80" s="371">
        <v>9875995</v>
      </c>
      <c r="E80" s="371">
        <v>10221437</v>
      </c>
      <c r="F80" s="371">
        <v>2042189</v>
      </c>
      <c r="G80" s="371"/>
      <c r="H80" s="383">
        <f t="shared" si="37"/>
        <v>18055243</v>
      </c>
      <c r="I80" s="383">
        <f t="shared" si="38"/>
        <v>12828998</v>
      </c>
      <c r="J80" s="383">
        <f t="shared" si="39"/>
        <v>1990965</v>
      </c>
      <c r="K80" s="371">
        <v>1920165</v>
      </c>
      <c r="L80" s="371">
        <v>70800</v>
      </c>
      <c r="M80" s="371"/>
      <c r="N80" s="371">
        <v>10838033</v>
      </c>
      <c r="O80" s="371"/>
      <c r="P80" s="371"/>
      <c r="Q80" s="371">
        <v>5226245</v>
      </c>
      <c r="R80" s="371"/>
      <c r="S80" s="371"/>
      <c r="T80" s="380">
        <f t="shared" si="13"/>
        <v>16064278</v>
      </c>
      <c r="U80" s="381">
        <f t="shared" si="14"/>
        <v>0.15519255673747864</v>
      </c>
    </row>
    <row r="81" spans="1:21" s="184" customFormat="1" ht="15.75">
      <c r="A81" s="369" t="str">
        <f>'04'!A81</f>
        <v>4</v>
      </c>
      <c r="B81" s="370" t="s">
        <v>445</v>
      </c>
      <c r="C81" s="383">
        <f t="shared" si="41"/>
        <v>8171927</v>
      </c>
      <c r="D81" s="371">
        <v>7060216</v>
      </c>
      <c r="E81" s="371">
        <v>1111711</v>
      </c>
      <c r="F81" s="371">
        <v>0</v>
      </c>
      <c r="G81" s="371"/>
      <c r="H81" s="383">
        <f t="shared" si="37"/>
        <v>8171927</v>
      </c>
      <c r="I81" s="383">
        <f t="shared" si="38"/>
        <v>4132394</v>
      </c>
      <c r="J81" s="383">
        <f t="shared" si="39"/>
        <v>1150985</v>
      </c>
      <c r="K81" s="371">
        <v>1150985</v>
      </c>
      <c r="L81" s="371">
        <v>0</v>
      </c>
      <c r="M81" s="371"/>
      <c r="N81" s="371">
        <v>2939189</v>
      </c>
      <c r="O81" s="371">
        <v>42220</v>
      </c>
      <c r="P81" s="371"/>
      <c r="Q81" s="371">
        <v>4039533</v>
      </c>
      <c r="R81" s="371"/>
      <c r="S81" s="371"/>
      <c r="T81" s="380">
        <f t="shared" si="13"/>
        <v>7020942</v>
      </c>
      <c r="U81" s="381">
        <f t="shared" si="14"/>
        <v>0.27852741050345153</v>
      </c>
    </row>
    <row r="82" spans="1:21" s="184" customFormat="1" ht="15.75">
      <c r="A82" s="369" t="str">
        <f>'04'!A82</f>
        <v>5</v>
      </c>
      <c r="B82" s="370" t="str">
        <f>'04'!B82</f>
        <v>Võ Y Khoa</v>
      </c>
      <c r="C82" s="383">
        <f t="shared" si="41"/>
        <v>14108919</v>
      </c>
      <c r="D82" s="371">
        <v>9928650</v>
      </c>
      <c r="E82" s="371">
        <v>4180269</v>
      </c>
      <c r="F82" s="371">
        <v>161240</v>
      </c>
      <c r="G82" s="371"/>
      <c r="H82" s="383">
        <f t="shared" si="37"/>
        <v>13947679</v>
      </c>
      <c r="I82" s="383">
        <f t="shared" si="38"/>
        <v>10421813</v>
      </c>
      <c r="J82" s="383">
        <f t="shared" si="39"/>
        <v>2861437</v>
      </c>
      <c r="K82" s="371">
        <v>1046857</v>
      </c>
      <c r="L82" s="371">
        <v>1814580</v>
      </c>
      <c r="M82" s="371"/>
      <c r="N82" s="371">
        <v>7560376</v>
      </c>
      <c r="O82" s="371"/>
      <c r="P82" s="371"/>
      <c r="Q82" s="371">
        <v>3525866</v>
      </c>
      <c r="R82" s="371"/>
      <c r="S82" s="371"/>
      <c r="T82" s="380">
        <f t="shared" si="13"/>
        <v>11086242</v>
      </c>
      <c r="U82" s="381">
        <f t="shared" si="14"/>
        <v>0.27456230504231843</v>
      </c>
    </row>
    <row r="83" spans="1:21" s="184" customFormat="1" ht="15.75">
      <c r="A83" s="369" t="str">
        <f>'04'!A83</f>
        <v>6</v>
      </c>
      <c r="B83" s="370" t="str">
        <f>'04'!B83</f>
        <v>Nguyễn Thành Trung</v>
      </c>
      <c r="C83" s="383">
        <f t="shared" si="41"/>
        <v>28438226</v>
      </c>
      <c r="D83" s="371">
        <v>22453364</v>
      </c>
      <c r="E83" s="371">
        <v>5984862</v>
      </c>
      <c r="F83" s="371">
        <v>0</v>
      </c>
      <c r="G83" s="371"/>
      <c r="H83" s="383">
        <f t="shared" si="37"/>
        <v>28438226</v>
      </c>
      <c r="I83" s="383">
        <f t="shared" si="38"/>
        <v>24913269</v>
      </c>
      <c r="J83" s="383">
        <f t="shared" si="39"/>
        <v>2018941</v>
      </c>
      <c r="K83" s="371">
        <v>1938941</v>
      </c>
      <c r="L83" s="371">
        <v>80000</v>
      </c>
      <c r="M83" s="371">
        <v>0</v>
      </c>
      <c r="N83" s="371">
        <v>22894328</v>
      </c>
      <c r="O83" s="371">
        <v>0</v>
      </c>
      <c r="P83" s="371">
        <v>0</v>
      </c>
      <c r="Q83" s="371">
        <v>3524957</v>
      </c>
      <c r="R83" s="371">
        <v>0</v>
      </c>
      <c r="S83" s="371">
        <v>0</v>
      </c>
      <c r="T83" s="380">
        <f t="shared" si="13"/>
        <v>26419285</v>
      </c>
      <c r="U83" s="381">
        <f t="shared" si="14"/>
        <v>0.08103878298749152</v>
      </c>
    </row>
    <row r="84" spans="1:21" s="184" customFormat="1" ht="15.75">
      <c r="A84" s="349" t="str">
        <f>'04'!A84</f>
        <v>…</v>
      </c>
      <c r="B84" s="367">
        <f>'04'!B84</f>
        <v>0</v>
      </c>
      <c r="C84" s="380"/>
      <c r="D84" s="258"/>
      <c r="E84" s="350"/>
      <c r="F84" s="258"/>
      <c r="G84" s="258"/>
      <c r="H84" s="380"/>
      <c r="I84" s="380"/>
      <c r="J84" s="380"/>
      <c r="K84" s="258"/>
      <c r="L84" s="258"/>
      <c r="M84" s="258"/>
      <c r="N84" s="258"/>
      <c r="O84" s="258"/>
      <c r="P84" s="258"/>
      <c r="Q84" s="258"/>
      <c r="R84" s="258"/>
      <c r="S84" s="258"/>
      <c r="T84" s="380">
        <f t="shared" si="13"/>
        <v>0</v>
      </c>
      <c r="U84" s="381">
        <f t="shared" si="14"/>
      </c>
    </row>
    <row r="85" spans="1:21" s="194" customFormat="1" ht="15.75" customHeight="1">
      <c r="A85" s="349" t="str">
        <f>'04'!A85</f>
        <v>IX</v>
      </c>
      <c r="B85" s="367" t="str">
        <f>'04'!B85</f>
        <v>H Châu Thành</v>
      </c>
      <c r="C85" s="380">
        <f>SUM(C86:C92)</f>
        <v>87532722</v>
      </c>
      <c r="D85" s="380">
        <f>SUM(D86:D92)</f>
        <v>68579442</v>
      </c>
      <c r="E85" s="380">
        <f>SUM(E86:E92)</f>
        <v>18953280</v>
      </c>
      <c r="F85" s="380">
        <f>SUM(F86:F92)</f>
        <v>69201</v>
      </c>
      <c r="G85" s="380">
        <f>SUM(G86:G92)</f>
        <v>0</v>
      </c>
      <c r="H85" s="380">
        <f aca="true" t="shared" si="42" ref="H85:H99">I85+Q85+R85+S85</f>
        <v>87463521</v>
      </c>
      <c r="I85" s="380">
        <f aca="true" t="shared" si="43" ref="I85:I99">SUM(J85,N85:P85)</f>
        <v>45157969</v>
      </c>
      <c r="J85" s="380">
        <f aca="true" t="shared" si="44" ref="J85:J99">SUM(K85:M85)</f>
        <v>8612955</v>
      </c>
      <c r="K85" s="380">
        <f aca="true" t="shared" si="45" ref="K85:S85">SUM(K86:K92)</f>
        <v>5980804</v>
      </c>
      <c r="L85" s="380">
        <f t="shared" si="45"/>
        <v>2632151</v>
      </c>
      <c r="M85" s="380">
        <f t="shared" si="45"/>
        <v>0</v>
      </c>
      <c r="N85" s="380">
        <f t="shared" si="45"/>
        <v>36485014</v>
      </c>
      <c r="O85" s="380">
        <f t="shared" si="45"/>
        <v>60000</v>
      </c>
      <c r="P85" s="380">
        <f t="shared" si="45"/>
        <v>0</v>
      </c>
      <c r="Q85" s="380">
        <f t="shared" si="45"/>
        <v>42128961</v>
      </c>
      <c r="R85" s="380">
        <f t="shared" si="45"/>
        <v>122982</v>
      </c>
      <c r="S85" s="380">
        <f t="shared" si="45"/>
        <v>53609</v>
      </c>
      <c r="T85" s="380">
        <f t="shared" si="13"/>
        <v>78850566</v>
      </c>
      <c r="U85" s="381">
        <f t="shared" si="14"/>
        <v>0.19072945906845368</v>
      </c>
    </row>
    <row r="86" spans="1:21" s="184" customFormat="1" ht="15.75" customHeight="1">
      <c r="A86" s="369" t="str">
        <f>'04'!A86</f>
        <v>1</v>
      </c>
      <c r="B86" s="370" t="str">
        <f>'04'!B86</f>
        <v>Nguyễn Tấn Thái</v>
      </c>
      <c r="C86" s="383">
        <f aca="true" t="shared" si="46" ref="C86:C92">D86+E86</f>
        <v>23045217</v>
      </c>
      <c r="D86" s="371">
        <v>16897301</v>
      </c>
      <c r="E86" s="371">
        <v>6147916</v>
      </c>
      <c r="F86" s="371">
        <v>34000</v>
      </c>
      <c r="G86" s="371"/>
      <c r="H86" s="383">
        <f t="shared" si="42"/>
        <v>23011217</v>
      </c>
      <c r="I86" s="383">
        <f t="shared" si="43"/>
        <v>11306664</v>
      </c>
      <c r="J86" s="383">
        <f t="shared" si="44"/>
        <v>958197</v>
      </c>
      <c r="K86" s="371">
        <v>912212</v>
      </c>
      <c r="L86" s="371">
        <v>45985</v>
      </c>
      <c r="M86" s="371"/>
      <c r="N86" s="371">
        <v>10348467</v>
      </c>
      <c r="O86" s="371"/>
      <c r="P86" s="371"/>
      <c r="Q86" s="371">
        <v>11704553</v>
      </c>
      <c r="R86" s="371"/>
      <c r="S86" s="371"/>
      <c r="T86" s="380">
        <f t="shared" si="13"/>
        <v>22053020</v>
      </c>
      <c r="U86" s="381">
        <f t="shared" si="14"/>
        <v>0.08474621692127758</v>
      </c>
    </row>
    <row r="87" spans="1:21" s="184" customFormat="1" ht="15.75" customHeight="1">
      <c r="A87" s="369" t="str">
        <f>'04'!A87</f>
        <v>2</v>
      </c>
      <c r="B87" s="370" t="str">
        <f>'04'!B87</f>
        <v>Lê Thanh Giang</v>
      </c>
      <c r="C87" s="383">
        <f t="shared" si="46"/>
        <v>2400</v>
      </c>
      <c r="D87" s="371"/>
      <c r="E87" s="371">
        <v>2400</v>
      </c>
      <c r="F87" s="371"/>
      <c r="G87" s="371"/>
      <c r="H87" s="383">
        <f t="shared" si="42"/>
        <v>2400</v>
      </c>
      <c r="I87" s="383">
        <f t="shared" si="43"/>
        <v>2400</v>
      </c>
      <c r="J87" s="383">
        <f t="shared" si="44"/>
        <v>2400</v>
      </c>
      <c r="K87" s="371">
        <v>2400</v>
      </c>
      <c r="L87" s="371">
        <v>0</v>
      </c>
      <c r="M87" s="371"/>
      <c r="N87" s="371"/>
      <c r="O87" s="371"/>
      <c r="P87" s="371"/>
      <c r="Q87" s="371">
        <v>0</v>
      </c>
      <c r="R87" s="371"/>
      <c r="S87" s="371"/>
      <c r="T87" s="380">
        <f t="shared" si="13"/>
        <v>0</v>
      </c>
      <c r="U87" s="381">
        <f t="shared" si="14"/>
        <v>1</v>
      </c>
    </row>
    <row r="88" spans="1:21" s="184" customFormat="1" ht="15.75" customHeight="1">
      <c r="A88" s="369" t="str">
        <f>'04'!A88</f>
        <v>3</v>
      </c>
      <c r="B88" s="370" t="str">
        <f>'04'!B88</f>
        <v>Võ Hồng Đào</v>
      </c>
      <c r="C88" s="383">
        <f t="shared" si="46"/>
        <v>21543509</v>
      </c>
      <c r="D88" s="371">
        <v>18700497</v>
      </c>
      <c r="E88" s="371">
        <v>2843012</v>
      </c>
      <c r="F88" s="371">
        <v>200</v>
      </c>
      <c r="G88" s="371"/>
      <c r="H88" s="383">
        <f t="shared" si="42"/>
        <v>21543309</v>
      </c>
      <c r="I88" s="383">
        <f t="shared" si="43"/>
        <v>9678691</v>
      </c>
      <c r="J88" s="383">
        <f t="shared" si="44"/>
        <v>3790462</v>
      </c>
      <c r="K88" s="371">
        <v>1918936</v>
      </c>
      <c r="L88" s="371">
        <v>1871526</v>
      </c>
      <c r="M88" s="371"/>
      <c r="N88" s="371">
        <v>5888229</v>
      </c>
      <c r="O88" s="371"/>
      <c r="P88" s="371"/>
      <c r="Q88" s="371">
        <v>11864618</v>
      </c>
      <c r="R88" s="371"/>
      <c r="S88" s="371"/>
      <c r="T88" s="380">
        <f t="shared" si="13"/>
        <v>17752847</v>
      </c>
      <c r="U88" s="381">
        <f t="shared" si="14"/>
        <v>0.39162961189689804</v>
      </c>
    </row>
    <row r="89" spans="1:21" s="184" customFormat="1" ht="15.75" customHeight="1">
      <c r="A89" s="369" t="str">
        <f>'04'!A89</f>
        <v>4</v>
      </c>
      <c r="B89" s="370" t="str">
        <f>'04'!B89</f>
        <v>Phạm Minh Phúc</v>
      </c>
      <c r="C89" s="383">
        <f t="shared" si="46"/>
        <v>26644730</v>
      </c>
      <c r="D89" s="371">
        <v>18796473</v>
      </c>
      <c r="E89" s="371">
        <v>7848257</v>
      </c>
      <c r="F89" s="371">
        <v>25400</v>
      </c>
      <c r="G89" s="371"/>
      <c r="H89" s="383">
        <f t="shared" si="42"/>
        <v>26619330</v>
      </c>
      <c r="I89" s="383">
        <f t="shared" si="43"/>
        <v>14873841</v>
      </c>
      <c r="J89" s="383">
        <f t="shared" si="44"/>
        <v>3194325</v>
      </c>
      <c r="K89" s="371">
        <v>2618535</v>
      </c>
      <c r="L89" s="371">
        <v>575790</v>
      </c>
      <c r="M89" s="371"/>
      <c r="N89" s="371">
        <v>11619516</v>
      </c>
      <c r="O89" s="371">
        <v>60000</v>
      </c>
      <c r="P89" s="371"/>
      <c r="Q89" s="371">
        <v>11568898</v>
      </c>
      <c r="R89" s="371">
        <v>122982</v>
      </c>
      <c r="S89" s="371">
        <v>53609</v>
      </c>
      <c r="T89" s="380">
        <f aca="true" t="shared" si="47" ref="T89:T116">SUM(N89:S89)</f>
        <v>23425005</v>
      </c>
      <c r="U89" s="381">
        <f aca="true" t="shared" si="48" ref="U89:U116">IF(I89&lt;&gt;0,J89/I89,"")</f>
        <v>0.21476127114710988</v>
      </c>
    </row>
    <row r="90" spans="1:21" s="184" customFormat="1" ht="15.75" customHeight="1">
      <c r="A90" s="369" t="str">
        <f>'04'!A90</f>
        <v>5</v>
      </c>
      <c r="B90" s="370" t="str">
        <f>'04'!B90</f>
        <v>Huỳnh Anh Tuấn</v>
      </c>
      <c r="C90" s="383">
        <f t="shared" si="46"/>
        <v>9511446</v>
      </c>
      <c r="D90" s="371">
        <v>8168104</v>
      </c>
      <c r="E90" s="371">
        <v>1343342</v>
      </c>
      <c r="F90" s="371">
        <v>600</v>
      </c>
      <c r="G90" s="371"/>
      <c r="H90" s="383">
        <f t="shared" si="42"/>
        <v>9510846</v>
      </c>
      <c r="I90" s="383">
        <f t="shared" si="43"/>
        <v>5778732</v>
      </c>
      <c r="J90" s="383">
        <f t="shared" si="44"/>
        <v>291256</v>
      </c>
      <c r="K90" s="371">
        <v>203681</v>
      </c>
      <c r="L90" s="371">
        <v>87575</v>
      </c>
      <c r="M90" s="371"/>
      <c r="N90" s="371">
        <v>5487476</v>
      </c>
      <c r="O90" s="371"/>
      <c r="P90" s="371"/>
      <c r="Q90" s="371">
        <v>3732114</v>
      </c>
      <c r="R90" s="371"/>
      <c r="S90" s="371"/>
      <c r="T90" s="380">
        <f t="shared" si="47"/>
        <v>9219590</v>
      </c>
      <c r="U90" s="381">
        <f t="shared" si="48"/>
        <v>0.050401368327861545</v>
      </c>
    </row>
    <row r="91" spans="1:21" s="184" customFormat="1" ht="15.75">
      <c r="A91" s="369" t="str">
        <f>'04'!A91</f>
        <v>6</v>
      </c>
      <c r="B91" s="370" t="str">
        <f>'04'!B91</f>
        <v>Trần Trí Hiếu</v>
      </c>
      <c r="C91" s="383">
        <f t="shared" si="46"/>
        <v>6785420</v>
      </c>
      <c r="D91" s="371">
        <v>6017067</v>
      </c>
      <c r="E91" s="371">
        <v>768353</v>
      </c>
      <c r="F91" s="371">
        <v>9001</v>
      </c>
      <c r="G91" s="371"/>
      <c r="H91" s="383">
        <f t="shared" si="42"/>
        <v>6776419</v>
      </c>
      <c r="I91" s="383">
        <f t="shared" si="43"/>
        <v>3517641</v>
      </c>
      <c r="J91" s="383">
        <f t="shared" si="44"/>
        <v>376315</v>
      </c>
      <c r="K91" s="371">
        <v>325040</v>
      </c>
      <c r="L91" s="371">
        <v>51275</v>
      </c>
      <c r="M91" s="371"/>
      <c r="N91" s="371">
        <v>3141326</v>
      </c>
      <c r="O91" s="371"/>
      <c r="P91" s="371"/>
      <c r="Q91" s="371">
        <v>3258778</v>
      </c>
      <c r="R91" s="371"/>
      <c r="S91" s="371"/>
      <c r="T91" s="380">
        <f t="shared" si="47"/>
        <v>6400104</v>
      </c>
      <c r="U91" s="381">
        <f t="shared" si="48"/>
        <v>0.10697936486412343</v>
      </c>
    </row>
    <row r="92" spans="1:21" s="184" customFormat="1" ht="15.75" customHeight="1">
      <c r="A92" s="349" t="str">
        <f>'04'!A92</f>
        <v>…</v>
      </c>
      <c r="B92" s="367" t="str">
        <f>'04'!B92</f>
        <v>….</v>
      </c>
      <c r="C92" s="380">
        <f t="shared" si="46"/>
        <v>0</v>
      </c>
      <c r="D92" s="258"/>
      <c r="E92" s="258"/>
      <c r="F92" s="258"/>
      <c r="G92" s="258"/>
      <c r="H92" s="380">
        <f t="shared" si="42"/>
        <v>0</v>
      </c>
      <c r="I92" s="380">
        <f t="shared" si="43"/>
        <v>0</v>
      </c>
      <c r="J92" s="380">
        <f t="shared" si="44"/>
        <v>0</v>
      </c>
      <c r="K92" s="258"/>
      <c r="L92" s="258"/>
      <c r="M92" s="258"/>
      <c r="N92" s="258"/>
      <c r="O92" s="258"/>
      <c r="P92" s="258"/>
      <c r="Q92" s="258"/>
      <c r="R92" s="258"/>
      <c r="S92" s="258"/>
      <c r="T92" s="380">
        <f t="shared" si="47"/>
        <v>0</v>
      </c>
      <c r="U92" s="381">
        <f t="shared" si="48"/>
      </c>
    </row>
    <row r="93" spans="1:21" s="184" customFormat="1" ht="15.75">
      <c r="A93" s="349" t="str">
        <f>'04'!A93</f>
        <v>X</v>
      </c>
      <c r="B93" s="367" t="str">
        <f>'04'!B93</f>
        <v>TP Sa Đéc</v>
      </c>
      <c r="C93" s="380">
        <f>SUM(C94:C100)</f>
        <v>287726295</v>
      </c>
      <c r="D93" s="380">
        <f>SUM(D94:D100)</f>
        <v>242648491</v>
      </c>
      <c r="E93" s="380">
        <f>SUM(E94:E100)</f>
        <v>45077804</v>
      </c>
      <c r="F93" s="380">
        <f>SUM(F94:F100)</f>
        <v>16482738</v>
      </c>
      <c r="G93" s="380">
        <f>SUM(G94:G100)</f>
        <v>0</v>
      </c>
      <c r="H93" s="380">
        <f t="shared" si="42"/>
        <v>271243557</v>
      </c>
      <c r="I93" s="380">
        <f t="shared" si="43"/>
        <v>78678836</v>
      </c>
      <c r="J93" s="380">
        <f t="shared" si="44"/>
        <v>23497926</v>
      </c>
      <c r="K93" s="380">
        <f aca="true" t="shared" si="49" ref="K93:S93">SUM(K94:K100)</f>
        <v>22188506</v>
      </c>
      <c r="L93" s="380">
        <f t="shared" si="49"/>
        <v>1309420</v>
      </c>
      <c r="M93" s="380">
        <f t="shared" si="49"/>
        <v>0</v>
      </c>
      <c r="N93" s="380">
        <f t="shared" si="49"/>
        <v>54855414</v>
      </c>
      <c r="O93" s="380">
        <f t="shared" si="49"/>
        <v>0</v>
      </c>
      <c r="P93" s="380">
        <f t="shared" si="49"/>
        <v>325496</v>
      </c>
      <c r="Q93" s="380">
        <f t="shared" si="49"/>
        <v>188086562</v>
      </c>
      <c r="R93" s="380">
        <f t="shared" si="49"/>
        <v>4187404</v>
      </c>
      <c r="S93" s="380">
        <f t="shared" si="49"/>
        <v>290755</v>
      </c>
      <c r="T93" s="380">
        <f t="shared" si="47"/>
        <v>247745631</v>
      </c>
      <c r="U93" s="381">
        <f t="shared" si="48"/>
        <v>0.29865624854948286</v>
      </c>
    </row>
    <row r="94" spans="1:21" s="184" customFormat="1" ht="15.75">
      <c r="A94" s="369">
        <f>'04'!A94</f>
        <v>1</v>
      </c>
      <c r="B94" s="370" t="str">
        <f>'04'!B94</f>
        <v>Lê Thị Thanh Xuân</v>
      </c>
      <c r="C94" s="383">
        <f aca="true" t="shared" si="50" ref="C94:C99">D94+E94</f>
        <v>7035593</v>
      </c>
      <c r="D94" s="371">
        <v>4017161</v>
      </c>
      <c r="E94" s="371">
        <v>3018432</v>
      </c>
      <c r="F94" s="371">
        <v>715381</v>
      </c>
      <c r="G94" s="371"/>
      <c r="H94" s="383">
        <f t="shared" si="42"/>
        <v>6320212</v>
      </c>
      <c r="I94" s="383">
        <f t="shared" si="43"/>
        <v>3747213</v>
      </c>
      <c r="J94" s="383">
        <f t="shared" si="44"/>
        <v>1874301</v>
      </c>
      <c r="K94" s="371">
        <v>1872411</v>
      </c>
      <c r="L94" s="371">
        <v>1890</v>
      </c>
      <c r="M94" s="371"/>
      <c r="N94" s="371">
        <v>1547416</v>
      </c>
      <c r="O94" s="371"/>
      <c r="P94" s="371">
        <v>325496</v>
      </c>
      <c r="Q94" s="371">
        <v>2572999</v>
      </c>
      <c r="R94" s="371"/>
      <c r="S94" s="371"/>
      <c r="T94" s="380">
        <f t="shared" si="47"/>
        <v>4445911</v>
      </c>
      <c r="U94" s="381">
        <f t="shared" si="48"/>
        <v>0.5001853377430107</v>
      </c>
    </row>
    <row r="95" spans="1:21" s="184" customFormat="1" ht="15.75">
      <c r="A95" s="369">
        <f>'04'!A95</f>
        <v>2</v>
      </c>
      <c r="B95" s="370" t="str">
        <f>'04'!B95</f>
        <v>Bùi Thị Ngọc Kiều</v>
      </c>
      <c r="C95" s="383">
        <f t="shared" si="50"/>
        <v>185465</v>
      </c>
      <c r="D95" s="371">
        <v>97381</v>
      </c>
      <c r="E95" s="371">
        <v>88084</v>
      </c>
      <c r="F95" s="371"/>
      <c r="G95" s="371"/>
      <c r="H95" s="383">
        <f t="shared" si="42"/>
        <v>185465</v>
      </c>
      <c r="I95" s="383">
        <f t="shared" si="43"/>
        <v>88084</v>
      </c>
      <c r="J95" s="383">
        <f t="shared" si="44"/>
        <v>88084</v>
      </c>
      <c r="K95" s="371">
        <v>88084</v>
      </c>
      <c r="L95" s="371"/>
      <c r="M95" s="371"/>
      <c r="N95" s="371"/>
      <c r="O95" s="371"/>
      <c r="P95" s="371"/>
      <c r="Q95" s="371">
        <v>97381</v>
      </c>
      <c r="R95" s="371"/>
      <c r="S95" s="371"/>
      <c r="T95" s="380">
        <f t="shared" si="47"/>
        <v>97381</v>
      </c>
      <c r="U95" s="381">
        <f t="shared" si="48"/>
        <v>1</v>
      </c>
    </row>
    <row r="96" spans="1:21" s="184" customFormat="1" ht="15.75">
      <c r="A96" s="369">
        <f>'04'!A96</f>
        <v>3</v>
      </c>
      <c r="B96" s="370" t="str">
        <f>'04'!B96</f>
        <v>Võ Thanh Vân</v>
      </c>
      <c r="C96" s="383">
        <f t="shared" si="50"/>
        <v>23784146</v>
      </c>
      <c r="D96" s="371">
        <v>18667944</v>
      </c>
      <c r="E96" s="371">
        <v>5116202</v>
      </c>
      <c r="F96" s="371">
        <v>200</v>
      </c>
      <c r="G96" s="371"/>
      <c r="H96" s="383">
        <f t="shared" si="42"/>
        <v>23783946</v>
      </c>
      <c r="I96" s="383">
        <f t="shared" si="43"/>
        <v>12637334</v>
      </c>
      <c r="J96" s="383">
        <f t="shared" si="44"/>
        <v>2679745</v>
      </c>
      <c r="K96" s="371">
        <v>2524725</v>
      </c>
      <c r="L96" s="371">
        <v>155020</v>
      </c>
      <c r="M96" s="371"/>
      <c r="N96" s="371">
        <v>9957589</v>
      </c>
      <c r="O96" s="371"/>
      <c r="P96" s="371"/>
      <c r="Q96" s="371">
        <v>9060861</v>
      </c>
      <c r="R96" s="371">
        <v>2085751</v>
      </c>
      <c r="S96" s="371"/>
      <c r="T96" s="380">
        <f t="shared" si="47"/>
        <v>21104201</v>
      </c>
      <c r="U96" s="381">
        <f t="shared" si="48"/>
        <v>0.21204986747996057</v>
      </c>
    </row>
    <row r="97" spans="1:21" s="184" customFormat="1" ht="15.75">
      <c r="A97" s="369">
        <f>'04'!A97</f>
        <v>4</v>
      </c>
      <c r="B97" s="370" t="str">
        <f>'04'!B97</f>
        <v>Trương Quốc Trung</v>
      </c>
      <c r="C97" s="383">
        <f t="shared" si="50"/>
        <v>46475376</v>
      </c>
      <c r="D97" s="371">
        <v>38999090</v>
      </c>
      <c r="E97" s="371">
        <v>7476286</v>
      </c>
      <c r="F97" s="371">
        <v>14765</v>
      </c>
      <c r="G97" s="371"/>
      <c r="H97" s="383">
        <f t="shared" si="42"/>
        <v>46460611</v>
      </c>
      <c r="I97" s="383">
        <f t="shared" si="43"/>
        <v>8960015</v>
      </c>
      <c r="J97" s="383">
        <f t="shared" si="44"/>
        <v>3459671</v>
      </c>
      <c r="K97" s="371">
        <v>2353576</v>
      </c>
      <c r="L97" s="371">
        <v>1106095</v>
      </c>
      <c r="M97" s="371"/>
      <c r="N97" s="371">
        <v>5500344</v>
      </c>
      <c r="O97" s="371"/>
      <c r="P97" s="371"/>
      <c r="Q97" s="371">
        <v>37209841</v>
      </c>
      <c r="R97" s="371"/>
      <c r="S97" s="371">
        <v>290755</v>
      </c>
      <c r="T97" s="380">
        <f t="shared" si="47"/>
        <v>43000940</v>
      </c>
      <c r="U97" s="381">
        <f t="shared" si="48"/>
        <v>0.3861233491238575</v>
      </c>
    </row>
    <row r="98" spans="1:21" s="184" customFormat="1" ht="15.75">
      <c r="A98" s="369">
        <f>'04'!A98</f>
        <v>5</v>
      </c>
      <c r="B98" s="370" t="str">
        <f>'04'!B98</f>
        <v>Lê Văn Thạnh</v>
      </c>
      <c r="C98" s="383">
        <f t="shared" si="50"/>
        <v>158645537</v>
      </c>
      <c r="D98" s="371">
        <v>150087430</v>
      </c>
      <c r="E98" s="371">
        <v>8558107</v>
      </c>
      <c r="F98" s="371"/>
      <c r="G98" s="371"/>
      <c r="H98" s="383">
        <f t="shared" si="42"/>
        <v>158645537</v>
      </c>
      <c r="I98" s="383">
        <f t="shared" si="43"/>
        <v>26833488</v>
      </c>
      <c r="J98" s="383">
        <f t="shared" si="44"/>
        <v>13693397</v>
      </c>
      <c r="K98" s="371">
        <v>13693397</v>
      </c>
      <c r="L98" s="371"/>
      <c r="M98" s="371"/>
      <c r="N98" s="371">
        <v>13140091</v>
      </c>
      <c r="O98" s="371"/>
      <c r="P98" s="371"/>
      <c r="Q98" s="371">
        <v>131800108</v>
      </c>
      <c r="R98" s="371">
        <v>11941</v>
      </c>
      <c r="S98" s="371"/>
      <c r="T98" s="380">
        <f t="shared" si="47"/>
        <v>144952140</v>
      </c>
      <c r="U98" s="381">
        <f t="shared" si="48"/>
        <v>0.5103099902629132</v>
      </c>
    </row>
    <row r="99" spans="1:21" s="184" customFormat="1" ht="15.75">
      <c r="A99" s="369">
        <f>'04'!A99</f>
        <v>6</v>
      </c>
      <c r="B99" s="370" t="str">
        <f>'04'!B99</f>
        <v>Đỗ Hữu Tuấn</v>
      </c>
      <c r="C99" s="383">
        <f t="shared" si="50"/>
        <v>51600178</v>
      </c>
      <c r="D99" s="371">
        <v>30779485</v>
      </c>
      <c r="E99" s="371">
        <v>20820693</v>
      </c>
      <c r="F99" s="371">
        <v>15752392</v>
      </c>
      <c r="G99" s="371"/>
      <c r="H99" s="383">
        <f t="shared" si="42"/>
        <v>35847786</v>
      </c>
      <c r="I99" s="383">
        <f t="shared" si="43"/>
        <v>26412702</v>
      </c>
      <c r="J99" s="383">
        <f t="shared" si="44"/>
        <v>1702728</v>
      </c>
      <c r="K99" s="371">
        <v>1656313</v>
      </c>
      <c r="L99" s="371">
        <v>46415</v>
      </c>
      <c r="M99" s="371"/>
      <c r="N99" s="371">
        <v>24709974</v>
      </c>
      <c r="O99" s="371"/>
      <c r="P99" s="371"/>
      <c r="Q99" s="371">
        <v>7345372</v>
      </c>
      <c r="R99" s="371">
        <v>2089712</v>
      </c>
      <c r="S99" s="371"/>
      <c r="T99" s="380">
        <f t="shared" si="47"/>
        <v>34145058</v>
      </c>
      <c r="U99" s="381">
        <f t="shared" si="48"/>
        <v>0.06446625566744364</v>
      </c>
    </row>
    <row r="100" spans="1:21" s="184" customFormat="1" ht="15.75">
      <c r="A100" s="349" t="str">
        <f>'04'!A100</f>
        <v>…</v>
      </c>
      <c r="B100" s="367">
        <f>'04'!B100</f>
        <v>0</v>
      </c>
      <c r="C100" s="380"/>
      <c r="D100" s="258"/>
      <c r="E100" s="350"/>
      <c r="F100" s="258"/>
      <c r="G100" s="258"/>
      <c r="H100" s="380"/>
      <c r="I100" s="380"/>
      <c r="J100" s="380"/>
      <c r="K100" s="258"/>
      <c r="L100" s="258"/>
      <c r="M100" s="258"/>
      <c r="N100" s="258"/>
      <c r="O100" s="258"/>
      <c r="P100" s="258"/>
      <c r="Q100" s="258"/>
      <c r="R100" s="258"/>
      <c r="S100" s="258"/>
      <c r="T100" s="380">
        <f t="shared" si="47"/>
        <v>0</v>
      </c>
      <c r="U100" s="381">
        <f t="shared" si="48"/>
      </c>
    </row>
    <row r="101" spans="1:21" s="194" customFormat="1" ht="15.75" customHeight="1">
      <c r="A101" s="349" t="str">
        <f>'04'!A101</f>
        <v>XI</v>
      </c>
      <c r="B101" s="367" t="str">
        <f>'04'!B101</f>
        <v>H Lai Vung</v>
      </c>
      <c r="C101" s="380">
        <f>SUM(C102:C109)</f>
        <v>186053263</v>
      </c>
      <c r="D101" s="380">
        <f>SUM(D102:D109)</f>
        <v>124928507</v>
      </c>
      <c r="E101" s="380">
        <f>SUM(E102:E109)</f>
        <v>61124756</v>
      </c>
      <c r="F101" s="380">
        <f>SUM(F102:F109)</f>
        <v>654208</v>
      </c>
      <c r="G101" s="380">
        <f>SUM(G102:G109)</f>
        <v>0</v>
      </c>
      <c r="H101" s="380">
        <f>I101+Q101+R101+S101</f>
        <v>185399055</v>
      </c>
      <c r="I101" s="380">
        <f>SUM(J101,N101:P101)</f>
        <v>97373934</v>
      </c>
      <c r="J101" s="380">
        <f>SUM(K101:M101)</f>
        <v>7480203</v>
      </c>
      <c r="K101" s="380">
        <f aca="true" t="shared" si="51" ref="K101:S101">SUM(K102:K109)</f>
        <v>7075940</v>
      </c>
      <c r="L101" s="380">
        <f t="shared" si="51"/>
        <v>404263</v>
      </c>
      <c r="M101" s="380">
        <f t="shared" si="51"/>
        <v>0</v>
      </c>
      <c r="N101" s="380">
        <f t="shared" si="51"/>
        <v>89893731</v>
      </c>
      <c r="O101" s="380">
        <f t="shared" si="51"/>
        <v>0</v>
      </c>
      <c r="P101" s="380">
        <f t="shared" si="51"/>
        <v>0</v>
      </c>
      <c r="Q101" s="380">
        <f t="shared" si="51"/>
        <v>86150853</v>
      </c>
      <c r="R101" s="380">
        <f t="shared" si="51"/>
        <v>1874268</v>
      </c>
      <c r="S101" s="380">
        <f t="shared" si="51"/>
        <v>0</v>
      </c>
      <c r="T101" s="380">
        <f t="shared" si="47"/>
        <v>177918852</v>
      </c>
      <c r="U101" s="381">
        <f t="shared" si="48"/>
        <v>0.07681935701601622</v>
      </c>
    </row>
    <row r="102" spans="1:21" s="184" customFormat="1" ht="15.75" customHeight="1">
      <c r="A102" s="369">
        <f>'04'!A102</f>
        <v>1</v>
      </c>
      <c r="B102" s="370" t="str">
        <f>'04'!B102</f>
        <v>Lê Quang Đạo</v>
      </c>
      <c r="C102" s="383">
        <f>D102+E102</f>
        <v>0</v>
      </c>
      <c r="D102" s="371">
        <v>0</v>
      </c>
      <c r="E102" s="371">
        <v>0</v>
      </c>
      <c r="F102" s="371">
        <v>0</v>
      </c>
      <c r="G102" s="371"/>
      <c r="H102" s="383">
        <f>I102+Q102+R102+S102</f>
        <v>0</v>
      </c>
      <c r="I102" s="383">
        <f>SUM(J102,N102:P102)</f>
        <v>0</v>
      </c>
      <c r="J102" s="383">
        <f>SUM(K102:M102)</f>
        <v>0</v>
      </c>
      <c r="K102" s="371">
        <v>0</v>
      </c>
      <c r="L102" s="371">
        <v>0</v>
      </c>
      <c r="M102" s="371">
        <v>0</v>
      </c>
      <c r="N102" s="371">
        <v>0</v>
      </c>
      <c r="O102" s="371">
        <v>0</v>
      </c>
      <c r="P102" s="371">
        <v>0</v>
      </c>
      <c r="Q102" s="371">
        <v>0</v>
      </c>
      <c r="R102" s="371">
        <v>0</v>
      </c>
      <c r="S102" s="371"/>
      <c r="T102" s="380">
        <f t="shared" si="47"/>
        <v>0</v>
      </c>
      <c r="U102" s="381">
        <f t="shared" si="48"/>
      </c>
    </row>
    <row r="103" spans="1:21" s="184" customFormat="1" ht="15.75" customHeight="1">
      <c r="A103" s="369">
        <f>'04'!A103</f>
        <v>2</v>
      </c>
      <c r="B103" s="370" t="str">
        <f>'04'!B103</f>
        <v>Nguyễn Bùi Trí</v>
      </c>
      <c r="C103" s="383">
        <f aca="true" t="shared" si="52" ref="C103:C109">D103+E103</f>
        <v>16684799</v>
      </c>
      <c r="D103" s="371">
        <v>12317980</v>
      </c>
      <c r="E103" s="371">
        <v>4366819</v>
      </c>
      <c r="F103" s="371">
        <v>228905</v>
      </c>
      <c r="G103" s="371"/>
      <c r="H103" s="383">
        <f aca="true" t="shared" si="53" ref="H103:H109">I103+Q103+R103+S103</f>
        <v>16455894</v>
      </c>
      <c r="I103" s="383">
        <f aca="true" t="shared" si="54" ref="I103:I109">SUM(J103,N103:P103)</f>
        <v>6977401</v>
      </c>
      <c r="J103" s="383">
        <f aca="true" t="shared" si="55" ref="J103:J109">SUM(K103:M103)</f>
        <v>1205712</v>
      </c>
      <c r="K103" s="371">
        <v>1047669</v>
      </c>
      <c r="L103" s="371">
        <v>158043</v>
      </c>
      <c r="M103" s="371"/>
      <c r="N103" s="371">
        <v>5771689</v>
      </c>
      <c r="O103" s="371"/>
      <c r="P103" s="371"/>
      <c r="Q103" s="371">
        <v>8314829</v>
      </c>
      <c r="R103" s="371">
        <v>1163664</v>
      </c>
      <c r="S103" s="371"/>
      <c r="T103" s="380">
        <f t="shared" si="47"/>
        <v>15250182</v>
      </c>
      <c r="U103" s="381">
        <f t="shared" si="48"/>
        <v>0.17280245180117926</v>
      </c>
    </row>
    <row r="104" spans="1:21" s="184" customFormat="1" ht="15.75" customHeight="1">
      <c r="A104" s="369">
        <f>'04'!A104</f>
        <v>3</v>
      </c>
      <c r="B104" s="370" t="str">
        <f>'04'!B104</f>
        <v>Mai Phi Hùng</v>
      </c>
      <c r="C104" s="383">
        <f t="shared" si="52"/>
        <v>21688530</v>
      </c>
      <c r="D104" s="371">
        <v>17546953</v>
      </c>
      <c r="E104" s="371">
        <v>4141577</v>
      </c>
      <c r="F104" s="371">
        <v>1472</v>
      </c>
      <c r="G104" s="371"/>
      <c r="H104" s="383">
        <f t="shared" si="53"/>
        <v>21687058</v>
      </c>
      <c r="I104" s="383">
        <f t="shared" si="54"/>
        <v>13737764</v>
      </c>
      <c r="J104" s="383">
        <f t="shared" si="55"/>
        <v>2552260</v>
      </c>
      <c r="K104" s="371">
        <v>2501913</v>
      </c>
      <c r="L104" s="371">
        <v>50347</v>
      </c>
      <c r="M104" s="371"/>
      <c r="N104" s="371">
        <v>11185504</v>
      </c>
      <c r="O104" s="371"/>
      <c r="P104" s="371"/>
      <c r="Q104" s="371">
        <v>7949294</v>
      </c>
      <c r="R104" s="371">
        <v>0</v>
      </c>
      <c r="S104" s="371"/>
      <c r="T104" s="380">
        <f t="shared" si="47"/>
        <v>19134798</v>
      </c>
      <c r="U104" s="381">
        <f t="shared" si="48"/>
        <v>0.1857842367942847</v>
      </c>
    </row>
    <row r="105" spans="1:21" s="184" customFormat="1" ht="15.75" customHeight="1">
      <c r="A105" s="369">
        <f>'04'!A105</f>
        <v>4</v>
      </c>
      <c r="B105" s="370" t="str">
        <f>'04'!B105</f>
        <v>Võ Minh Huệ</v>
      </c>
      <c r="C105" s="383">
        <f t="shared" si="52"/>
        <v>21548612</v>
      </c>
      <c r="D105" s="371">
        <v>15141479</v>
      </c>
      <c r="E105" s="371">
        <v>6407133</v>
      </c>
      <c r="F105" s="371">
        <v>300</v>
      </c>
      <c r="G105" s="371"/>
      <c r="H105" s="383">
        <f t="shared" si="53"/>
        <v>21548312</v>
      </c>
      <c r="I105" s="383">
        <f t="shared" si="54"/>
        <v>18329362</v>
      </c>
      <c r="J105" s="383">
        <f t="shared" si="55"/>
        <v>534070</v>
      </c>
      <c r="K105" s="371">
        <v>524938</v>
      </c>
      <c r="L105" s="371">
        <v>9132</v>
      </c>
      <c r="M105" s="371"/>
      <c r="N105" s="371">
        <v>17795292</v>
      </c>
      <c r="O105" s="371"/>
      <c r="P105" s="371"/>
      <c r="Q105" s="371">
        <v>3218950</v>
      </c>
      <c r="R105" s="371">
        <v>0</v>
      </c>
      <c r="S105" s="371"/>
      <c r="T105" s="380">
        <f t="shared" si="47"/>
        <v>21014242</v>
      </c>
      <c r="U105" s="381">
        <f t="shared" si="48"/>
        <v>0.029137402600265084</v>
      </c>
    </row>
    <row r="106" spans="1:21" s="184" customFormat="1" ht="15.75" customHeight="1">
      <c r="A106" s="369">
        <f>'04'!A106</f>
        <v>5</v>
      </c>
      <c r="B106" s="370" t="str">
        <f>'04'!B106</f>
        <v>Lê Quang Công</v>
      </c>
      <c r="C106" s="383">
        <f t="shared" si="52"/>
        <v>17809373</v>
      </c>
      <c r="D106" s="371">
        <v>10714204</v>
      </c>
      <c r="E106" s="371">
        <v>7095169</v>
      </c>
      <c r="F106" s="371">
        <v>30000</v>
      </c>
      <c r="G106" s="371"/>
      <c r="H106" s="383">
        <f t="shared" si="53"/>
        <v>17779373</v>
      </c>
      <c r="I106" s="383">
        <f t="shared" si="54"/>
        <v>13462980</v>
      </c>
      <c r="J106" s="383">
        <f t="shared" si="55"/>
        <v>923478</v>
      </c>
      <c r="K106" s="371">
        <v>758477</v>
      </c>
      <c r="L106" s="371">
        <v>165001</v>
      </c>
      <c r="M106" s="371"/>
      <c r="N106" s="371">
        <v>12539502</v>
      </c>
      <c r="O106" s="371"/>
      <c r="P106" s="371"/>
      <c r="Q106" s="371">
        <v>4316393</v>
      </c>
      <c r="R106" s="371">
        <v>0</v>
      </c>
      <c r="S106" s="371"/>
      <c r="T106" s="380">
        <f t="shared" si="47"/>
        <v>16855895</v>
      </c>
      <c r="U106" s="381">
        <f t="shared" si="48"/>
        <v>0.06859387743278234</v>
      </c>
    </row>
    <row r="107" spans="1:21" s="184" customFormat="1" ht="15.75" customHeight="1">
      <c r="A107" s="369">
        <f>'04'!A107</f>
        <v>6</v>
      </c>
      <c r="B107" s="370" t="str">
        <f>'04'!B107</f>
        <v>Đặng Huỳnh Tân</v>
      </c>
      <c r="C107" s="383">
        <f t="shared" si="52"/>
        <v>85928918</v>
      </c>
      <c r="D107" s="371">
        <v>62186059</v>
      </c>
      <c r="E107" s="371">
        <v>23742859</v>
      </c>
      <c r="F107" s="371">
        <v>393531</v>
      </c>
      <c r="G107" s="371"/>
      <c r="H107" s="383">
        <f t="shared" si="53"/>
        <v>85535387</v>
      </c>
      <c r="I107" s="383">
        <f t="shared" si="54"/>
        <v>30922916</v>
      </c>
      <c r="J107" s="383">
        <f t="shared" si="55"/>
        <v>692007</v>
      </c>
      <c r="K107" s="371">
        <v>681267</v>
      </c>
      <c r="L107" s="371">
        <v>10740</v>
      </c>
      <c r="M107" s="371"/>
      <c r="N107" s="371">
        <v>30230909</v>
      </c>
      <c r="O107" s="371"/>
      <c r="P107" s="371"/>
      <c r="Q107" s="371">
        <v>54612471</v>
      </c>
      <c r="R107" s="371">
        <v>0</v>
      </c>
      <c r="S107" s="371"/>
      <c r="T107" s="380">
        <f t="shared" si="47"/>
        <v>84843380</v>
      </c>
      <c r="U107" s="381">
        <f t="shared" si="48"/>
        <v>0.022378452277915833</v>
      </c>
    </row>
    <row r="108" spans="1:21" s="184" customFormat="1" ht="15.75">
      <c r="A108" s="369">
        <f>'04'!A108</f>
        <v>7</v>
      </c>
      <c r="B108" s="370" t="str">
        <f>'04'!B108</f>
        <v>Trần Phước Đức</v>
      </c>
      <c r="C108" s="383">
        <f t="shared" si="52"/>
        <v>22393031</v>
      </c>
      <c r="D108" s="371">
        <v>7021832</v>
      </c>
      <c r="E108" s="371">
        <v>15371199</v>
      </c>
      <c r="F108" s="371">
        <v>0</v>
      </c>
      <c r="G108" s="371"/>
      <c r="H108" s="383">
        <f t="shared" si="53"/>
        <v>22393031</v>
      </c>
      <c r="I108" s="383">
        <f t="shared" si="54"/>
        <v>13943511</v>
      </c>
      <c r="J108" s="383">
        <f t="shared" si="55"/>
        <v>1572676</v>
      </c>
      <c r="K108" s="371">
        <v>1561676</v>
      </c>
      <c r="L108" s="371">
        <v>11000</v>
      </c>
      <c r="M108" s="371"/>
      <c r="N108" s="371">
        <v>12370835</v>
      </c>
      <c r="O108" s="371"/>
      <c r="P108" s="371"/>
      <c r="Q108" s="371">
        <v>7738916</v>
      </c>
      <c r="R108" s="371">
        <v>710604</v>
      </c>
      <c r="S108" s="371"/>
      <c r="T108" s="380">
        <f t="shared" si="47"/>
        <v>20820355</v>
      </c>
      <c r="U108" s="381">
        <f t="shared" si="48"/>
        <v>0.11278909594577721</v>
      </c>
    </row>
    <row r="109" spans="1:21" s="184" customFormat="1" ht="15.75" customHeight="1">
      <c r="A109" s="369" t="str">
        <f>'04'!A109</f>
        <v>…</v>
      </c>
      <c r="B109" s="370" t="str">
        <f>'04'!B109</f>
        <v>….</v>
      </c>
      <c r="C109" s="383">
        <f t="shared" si="52"/>
        <v>0</v>
      </c>
      <c r="D109" s="371"/>
      <c r="E109" s="371"/>
      <c r="F109" s="371"/>
      <c r="G109" s="371"/>
      <c r="H109" s="383">
        <f t="shared" si="53"/>
        <v>0</v>
      </c>
      <c r="I109" s="383">
        <f t="shared" si="54"/>
        <v>0</v>
      </c>
      <c r="J109" s="383">
        <f t="shared" si="55"/>
        <v>0</v>
      </c>
      <c r="K109" s="371"/>
      <c r="L109" s="371"/>
      <c r="M109" s="371"/>
      <c r="N109" s="371"/>
      <c r="O109" s="371"/>
      <c r="P109" s="371"/>
      <c r="Q109" s="371"/>
      <c r="R109" s="371"/>
      <c r="S109" s="371"/>
      <c r="T109" s="380">
        <f t="shared" si="47"/>
        <v>0</v>
      </c>
      <c r="U109" s="381">
        <f t="shared" si="48"/>
      </c>
    </row>
    <row r="110" spans="1:21" s="184" customFormat="1" ht="15.75">
      <c r="A110" s="349" t="str">
        <f>'04'!A110</f>
        <v>XII</v>
      </c>
      <c r="B110" s="367" t="str">
        <f>'04'!B110</f>
        <v>H Lấp Vò</v>
      </c>
      <c r="C110" s="380">
        <f>SUM(C111:C117)</f>
        <v>217541275</v>
      </c>
      <c r="D110" s="380">
        <f>SUM(D111:D117)</f>
        <v>151935886</v>
      </c>
      <c r="E110" s="380">
        <f>SUM(E111:E117)</f>
        <v>65605389</v>
      </c>
      <c r="F110" s="380">
        <f>SUM(F111:F117)</f>
        <v>546074</v>
      </c>
      <c r="G110" s="380">
        <f>SUM(G111:G117)</f>
        <v>0</v>
      </c>
      <c r="H110" s="380">
        <f>I110+Q110+R110+S110</f>
        <v>216995201</v>
      </c>
      <c r="I110" s="380">
        <f>SUM(J110,N110:P110)</f>
        <v>120220708</v>
      </c>
      <c r="J110" s="380">
        <f>SUM(K110:M110)</f>
        <v>9631911</v>
      </c>
      <c r="K110" s="380">
        <f aca="true" t="shared" si="56" ref="K110:S110">SUM(K111:K117)</f>
        <v>8668032</v>
      </c>
      <c r="L110" s="380">
        <f t="shared" si="56"/>
        <v>963879</v>
      </c>
      <c r="M110" s="380">
        <f t="shared" si="56"/>
        <v>0</v>
      </c>
      <c r="N110" s="380">
        <f t="shared" si="56"/>
        <v>110288797</v>
      </c>
      <c r="O110" s="380">
        <f t="shared" si="56"/>
        <v>300000</v>
      </c>
      <c r="P110" s="380">
        <f t="shared" si="56"/>
        <v>0</v>
      </c>
      <c r="Q110" s="380">
        <f t="shared" si="56"/>
        <v>96774328</v>
      </c>
      <c r="R110" s="380">
        <f t="shared" si="56"/>
        <v>1</v>
      </c>
      <c r="S110" s="380">
        <f t="shared" si="56"/>
        <v>164</v>
      </c>
      <c r="T110" s="380">
        <f t="shared" si="47"/>
        <v>207363290</v>
      </c>
      <c r="U110" s="381">
        <f t="shared" si="48"/>
        <v>0.08011856825863976</v>
      </c>
    </row>
    <row r="111" spans="1:21" s="184" customFormat="1" ht="15.75">
      <c r="A111" s="369">
        <f>'04'!A111</f>
        <v>1</v>
      </c>
      <c r="B111" s="370" t="str">
        <f>'04'!B111</f>
        <v>Phạm Phú Lợi</v>
      </c>
      <c r="C111" s="383">
        <f>D111+E111</f>
        <v>89507105</v>
      </c>
      <c r="D111" s="371">
        <v>71864267</v>
      </c>
      <c r="E111" s="371">
        <v>17642838</v>
      </c>
      <c r="F111" s="371"/>
      <c r="G111" s="371"/>
      <c r="H111" s="383">
        <f>I111+Q111+R111+S111</f>
        <v>89507105</v>
      </c>
      <c r="I111" s="383">
        <f>SUM(J111,N111:P111)</f>
        <v>44234438</v>
      </c>
      <c r="J111" s="383">
        <f>SUM(K111:M111)</f>
        <v>1114188</v>
      </c>
      <c r="K111" s="371">
        <v>1114188</v>
      </c>
      <c r="L111" s="371"/>
      <c r="M111" s="371"/>
      <c r="N111" s="371">
        <v>43120250</v>
      </c>
      <c r="O111" s="371"/>
      <c r="P111" s="371"/>
      <c r="Q111" s="371">
        <v>45272667</v>
      </c>
      <c r="R111" s="371"/>
      <c r="S111" s="371"/>
      <c r="T111" s="380">
        <f t="shared" si="47"/>
        <v>88392917</v>
      </c>
      <c r="U111" s="381">
        <f t="shared" si="48"/>
        <v>0.025188248124685116</v>
      </c>
    </row>
    <row r="112" spans="1:21" s="184" customFormat="1" ht="15.75">
      <c r="A112" s="369">
        <f>'04'!A112</f>
        <v>2</v>
      </c>
      <c r="B112" s="370" t="str">
        <f>'04'!B112</f>
        <v>Lê Hồng Đỗ</v>
      </c>
      <c r="C112" s="383">
        <f aca="true" t="shared" si="57" ref="C112:C117">D112+E112</f>
        <v>727178</v>
      </c>
      <c r="D112" s="371">
        <v>724178</v>
      </c>
      <c r="E112" s="371">
        <v>3000</v>
      </c>
      <c r="F112" s="371"/>
      <c r="G112" s="371"/>
      <c r="H112" s="383">
        <f aca="true" t="shared" si="58" ref="H112:H117">I112+Q112+R112+S112</f>
        <v>727178</v>
      </c>
      <c r="I112" s="383">
        <f aca="true" t="shared" si="59" ref="I112:I117">SUM(J112,N112:P112)</f>
        <v>727178</v>
      </c>
      <c r="J112" s="383">
        <f aca="true" t="shared" si="60" ref="J112:J117">SUM(K112:M112)</f>
        <v>3000</v>
      </c>
      <c r="K112" s="371">
        <v>3000</v>
      </c>
      <c r="L112" s="371"/>
      <c r="M112" s="371"/>
      <c r="N112" s="371">
        <v>724178</v>
      </c>
      <c r="O112" s="371"/>
      <c r="P112" s="371"/>
      <c r="Q112" s="371"/>
      <c r="R112" s="371"/>
      <c r="S112" s="371"/>
      <c r="T112" s="380">
        <f t="shared" si="47"/>
        <v>724178</v>
      </c>
      <c r="U112" s="381">
        <f t="shared" si="48"/>
        <v>0.004125537351239999</v>
      </c>
    </row>
    <row r="113" spans="1:21" s="184" customFormat="1" ht="15.75">
      <c r="A113" s="369">
        <f>'04'!A113</f>
        <v>3</v>
      </c>
      <c r="B113" s="370" t="str">
        <f>'04'!B113</f>
        <v>Kiều Công Thành</v>
      </c>
      <c r="C113" s="383">
        <f t="shared" si="57"/>
        <v>42744114</v>
      </c>
      <c r="D113" s="371">
        <v>11302300</v>
      </c>
      <c r="E113" s="371">
        <v>31441814</v>
      </c>
      <c r="F113" s="371">
        <v>113775</v>
      </c>
      <c r="G113" s="371"/>
      <c r="H113" s="383">
        <f t="shared" si="58"/>
        <v>42630339</v>
      </c>
      <c r="I113" s="383">
        <f t="shared" si="59"/>
        <v>36992764</v>
      </c>
      <c r="J113" s="383">
        <f t="shared" si="60"/>
        <v>1828262</v>
      </c>
      <c r="K113" s="371">
        <v>1660790</v>
      </c>
      <c r="L113" s="371">
        <v>167472</v>
      </c>
      <c r="M113" s="371"/>
      <c r="N113" s="371">
        <v>35164502</v>
      </c>
      <c r="O113" s="371"/>
      <c r="P113" s="371"/>
      <c r="Q113" s="371">
        <v>5637575</v>
      </c>
      <c r="R113" s="371"/>
      <c r="S113" s="371"/>
      <c r="T113" s="380">
        <f t="shared" si="47"/>
        <v>40802077</v>
      </c>
      <c r="U113" s="381">
        <f t="shared" si="48"/>
        <v>0.04942215185650902</v>
      </c>
    </row>
    <row r="114" spans="1:21" s="184" customFormat="1" ht="15.75">
      <c r="A114" s="369">
        <f>'04'!A114</f>
        <v>4</v>
      </c>
      <c r="B114" s="370" t="str">
        <f>'04'!B114</f>
        <v>Lê Văn Vĩ</v>
      </c>
      <c r="C114" s="383">
        <f t="shared" si="57"/>
        <v>14402893</v>
      </c>
      <c r="D114" s="371">
        <v>6774218</v>
      </c>
      <c r="E114" s="371">
        <v>7628675</v>
      </c>
      <c r="F114" s="371">
        <v>116823</v>
      </c>
      <c r="G114" s="371"/>
      <c r="H114" s="383">
        <f t="shared" si="58"/>
        <v>14286070</v>
      </c>
      <c r="I114" s="383">
        <f t="shared" si="59"/>
        <v>12932197</v>
      </c>
      <c r="J114" s="383">
        <f t="shared" si="60"/>
        <v>2253184</v>
      </c>
      <c r="K114" s="371">
        <v>2251884</v>
      </c>
      <c r="L114" s="371">
        <v>1300</v>
      </c>
      <c r="M114" s="371"/>
      <c r="N114" s="371">
        <v>10679013</v>
      </c>
      <c r="O114" s="371"/>
      <c r="P114" s="371"/>
      <c r="Q114" s="371">
        <v>1353708</v>
      </c>
      <c r="R114" s="371">
        <v>1</v>
      </c>
      <c r="S114" s="371">
        <v>164</v>
      </c>
      <c r="T114" s="380">
        <f t="shared" si="47"/>
        <v>12032886</v>
      </c>
      <c r="U114" s="381">
        <f t="shared" si="48"/>
        <v>0.1742305657731629</v>
      </c>
    </row>
    <row r="115" spans="1:21" s="184" customFormat="1" ht="15.75">
      <c r="A115" s="369">
        <f>'04'!A115</f>
        <v>5</v>
      </c>
      <c r="B115" s="370" t="str">
        <f>'04'!B115</f>
        <v>Cao Văn Nghĩa</v>
      </c>
      <c r="C115" s="383">
        <f t="shared" si="57"/>
        <v>53229395</v>
      </c>
      <c r="D115" s="371">
        <v>46149334</v>
      </c>
      <c r="E115" s="371">
        <v>7080061</v>
      </c>
      <c r="F115" s="371">
        <v>315476</v>
      </c>
      <c r="G115" s="371"/>
      <c r="H115" s="383">
        <f t="shared" si="58"/>
        <v>52913919</v>
      </c>
      <c r="I115" s="383">
        <f t="shared" si="59"/>
        <v>18023363</v>
      </c>
      <c r="J115" s="383">
        <f t="shared" si="60"/>
        <v>3831177</v>
      </c>
      <c r="K115" s="371">
        <v>3046177</v>
      </c>
      <c r="L115" s="371">
        <v>785000</v>
      </c>
      <c r="M115" s="371"/>
      <c r="N115" s="371">
        <v>13892186</v>
      </c>
      <c r="O115" s="371">
        <v>300000</v>
      </c>
      <c r="P115" s="371"/>
      <c r="Q115" s="371">
        <v>34890556</v>
      </c>
      <c r="R115" s="371"/>
      <c r="S115" s="371"/>
      <c r="T115" s="380">
        <f t="shared" si="47"/>
        <v>49082742</v>
      </c>
      <c r="U115" s="381">
        <f t="shared" si="48"/>
        <v>0.21256726616447774</v>
      </c>
    </row>
    <row r="116" spans="1:21" s="184" customFormat="1" ht="15.75">
      <c r="A116" s="369">
        <f>'04'!A116</f>
        <v>6</v>
      </c>
      <c r="B116" s="370" t="str">
        <f>'04'!B116</f>
        <v>Nguyễn Minh Tâm</v>
      </c>
      <c r="C116" s="383">
        <f t="shared" si="57"/>
        <v>16930590</v>
      </c>
      <c r="D116" s="371">
        <v>15121589</v>
      </c>
      <c r="E116" s="371">
        <v>1809001</v>
      </c>
      <c r="F116" s="371"/>
      <c r="G116" s="371"/>
      <c r="H116" s="383">
        <f t="shared" si="58"/>
        <v>16930590</v>
      </c>
      <c r="I116" s="383">
        <f t="shared" si="59"/>
        <v>7310768</v>
      </c>
      <c r="J116" s="383">
        <f t="shared" si="60"/>
        <v>602100</v>
      </c>
      <c r="K116" s="371">
        <v>591993</v>
      </c>
      <c r="L116" s="371">
        <v>10107</v>
      </c>
      <c r="M116" s="371"/>
      <c r="N116" s="371">
        <v>6708668</v>
      </c>
      <c r="O116" s="371"/>
      <c r="P116" s="371"/>
      <c r="Q116" s="371">
        <v>9619822</v>
      </c>
      <c r="R116" s="371"/>
      <c r="S116" s="371"/>
      <c r="T116" s="380">
        <f t="shared" si="47"/>
        <v>16328490</v>
      </c>
      <c r="U116" s="381">
        <f t="shared" si="48"/>
        <v>0.08235796841043239</v>
      </c>
    </row>
    <row r="117" spans="1:21" s="184" customFormat="1" ht="15.75">
      <c r="A117" s="369" t="str">
        <f>'04'!A117</f>
        <v>…</v>
      </c>
      <c r="B117" s="370">
        <f>'04'!B117</f>
        <v>0</v>
      </c>
      <c r="C117" s="383">
        <f t="shared" si="57"/>
        <v>0</v>
      </c>
      <c r="D117" s="371"/>
      <c r="E117" s="371"/>
      <c r="F117" s="371"/>
      <c r="G117" s="371"/>
      <c r="H117" s="383">
        <f t="shared" si="58"/>
        <v>0</v>
      </c>
      <c r="I117" s="383">
        <f t="shared" si="59"/>
        <v>0</v>
      </c>
      <c r="J117" s="383">
        <f t="shared" si="60"/>
        <v>0</v>
      </c>
      <c r="K117" s="371"/>
      <c r="L117" s="371"/>
      <c r="M117" s="371"/>
      <c r="N117" s="371"/>
      <c r="O117" s="371"/>
      <c r="P117" s="371"/>
      <c r="Q117" s="371"/>
      <c r="R117" s="371"/>
      <c r="S117" s="371"/>
      <c r="T117" s="383">
        <f>SUM(N117:S117)</f>
        <v>0</v>
      </c>
      <c r="U117" s="384">
        <f>IF(I117&lt;&gt;0,J117/I117,"")</f>
      </c>
    </row>
    <row r="118" spans="1:21" s="359" customFormat="1" ht="21" customHeight="1">
      <c r="A118" s="451" t="str">
        <f>TT!C7</f>
        <v>Đồng Tháp, ngày 03 tháng 3 năm 2020</v>
      </c>
      <c r="B118" s="452"/>
      <c r="C118" s="452"/>
      <c r="D118" s="452"/>
      <c r="E118" s="452"/>
      <c r="F118" s="253"/>
      <c r="G118" s="253"/>
      <c r="H118" s="253"/>
      <c r="I118" s="354"/>
      <c r="J118" s="354"/>
      <c r="K118" s="354"/>
      <c r="L118" s="354"/>
      <c r="M118" s="354"/>
      <c r="N118" s="451" t="str">
        <f>TT!C4</f>
        <v>Đồng Tháp, ngày 03 tháng 3 năm 2020</v>
      </c>
      <c r="O118" s="452"/>
      <c r="P118" s="452"/>
      <c r="Q118" s="452"/>
      <c r="R118" s="452"/>
      <c r="S118" s="452"/>
      <c r="T118" s="452"/>
      <c r="U118" s="452"/>
    </row>
    <row r="119" spans="1:21" s="359" customFormat="1" ht="39.75" customHeight="1">
      <c r="A119" s="536" t="s">
        <v>299</v>
      </c>
      <c r="B119" s="537"/>
      <c r="C119" s="537"/>
      <c r="D119" s="537"/>
      <c r="E119" s="537"/>
      <c r="F119" s="254"/>
      <c r="G119" s="254"/>
      <c r="H119" s="254"/>
      <c r="I119" s="353"/>
      <c r="J119" s="353"/>
      <c r="K119" s="353"/>
      <c r="L119" s="353"/>
      <c r="M119" s="353"/>
      <c r="N119" s="538" t="str">
        <f>TT!C5</f>
        <v>KT. CỤC TRƯỞNG
PHÓ CỤC TRƯỞNG</v>
      </c>
      <c r="O119" s="538"/>
      <c r="P119" s="538"/>
      <c r="Q119" s="538"/>
      <c r="R119" s="538"/>
      <c r="S119" s="538"/>
      <c r="T119" s="538"/>
      <c r="U119" s="538"/>
    </row>
    <row r="120" spans="1:21" s="359" customFormat="1" ht="96.75" customHeight="1">
      <c r="A120" s="355"/>
      <c r="B120" s="368"/>
      <c r="C120" s="355"/>
      <c r="D120" s="355"/>
      <c r="E120" s="355"/>
      <c r="F120" s="356"/>
      <c r="G120" s="356"/>
      <c r="H120" s="356"/>
      <c r="I120" s="353"/>
      <c r="J120" s="353"/>
      <c r="K120" s="353"/>
      <c r="L120" s="353"/>
      <c r="M120" s="353"/>
      <c r="N120" s="353"/>
      <c r="O120" s="353"/>
      <c r="P120" s="356"/>
      <c r="Q120" s="385"/>
      <c r="R120" s="356"/>
      <c r="S120" s="353"/>
      <c r="T120" s="356"/>
      <c r="U120" s="356"/>
    </row>
    <row r="121" spans="1:21" s="359" customFormat="1" ht="21" customHeight="1">
      <c r="A121" s="539" t="str">
        <f>TT!C6</f>
        <v>Nguyễn Chí Hòa</v>
      </c>
      <c r="B121" s="539"/>
      <c r="C121" s="539"/>
      <c r="D121" s="539"/>
      <c r="E121" s="539"/>
      <c r="F121" s="357" t="s">
        <v>2</v>
      </c>
      <c r="G121" s="357"/>
      <c r="H121" s="357"/>
      <c r="I121" s="357"/>
      <c r="J121" s="357"/>
      <c r="K121" s="357"/>
      <c r="L121" s="357"/>
      <c r="M121" s="357"/>
      <c r="N121" s="540" t="str">
        <f>TT!C3</f>
        <v>Vũ Quang Hiện</v>
      </c>
      <c r="O121" s="540"/>
      <c r="P121" s="540"/>
      <c r="Q121" s="540"/>
      <c r="R121" s="540"/>
      <c r="S121" s="540"/>
      <c r="T121" s="540"/>
      <c r="U121" s="540"/>
    </row>
    <row r="122" spans="2:21" s="359" customFormat="1" ht="21" customHeight="1">
      <c r="B122" s="386"/>
      <c r="M122" s="363"/>
      <c r="N122" s="363"/>
      <c r="O122" s="363"/>
      <c r="P122" s="363"/>
      <c r="Q122" s="363"/>
      <c r="R122" s="363"/>
      <c r="S122" s="363"/>
      <c r="T122" s="363"/>
      <c r="U122" s="363"/>
    </row>
    <row r="123" ht="21" customHeight="1"/>
  </sheetData>
  <sheetProtection formatCells="0" formatColumns="0" formatRows="0" insertRows="0" deleteRows="0"/>
  <mergeCells count="34">
    <mergeCell ref="O5:O7"/>
    <mergeCell ref="P5:P7"/>
    <mergeCell ref="G3:G7"/>
    <mergeCell ref="A3:A7"/>
    <mergeCell ref="H3:H7"/>
    <mergeCell ref="I3:S3"/>
    <mergeCell ref="Q4:Q7"/>
    <mergeCell ref="R4:R7"/>
    <mergeCell ref="S4:S7"/>
    <mergeCell ref="I4:I7"/>
    <mergeCell ref="J4:P4"/>
    <mergeCell ref="J5:J7"/>
    <mergeCell ref="K5:M6"/>
    <mergeCell ref="N5:N7"/>
    <mergeCell ref="P1:U1"/>
    <mergeCell ref="C3:C7"/>
    <mergeCell ref="D4:D7"/>
    <mergeCell ref="E4:E7"/>
    <mergeCell ref="B3:B7"/>
    <mergeCell ref="E1:O1"/>
    <mergeCell ref="A1:D1"/>
    <mergeCell ref="D3:E3"/>
    <mergeCell ref="F3:F7"/>
    <mergeCell ref="P2:U2"/>
    <mergeCell ref="U3:U7"/>
    <mergeCell ref="A118:E118"/>
    <mergeCell ref="A119:E119"/>
    <mergeCell ref="N119:U119"/>
    <mergeCell ref="A121:E121"/>
    <mergeCell ref="N121:U121"/>
    <mergeCell ref="A8:B8"/>
    <mergeCell ref="N118:U118"/>
    <mergeCell ref="A9:B9"/>
    <mergeCell ref="T3:T7"/>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541" t="s">
        <v>154</v>
      </c>
      <c r="B1" s="541"/>
      <c r="C1" s="541"/>
      <c r="D1" s="541"/>
      <c r="E1" s="541"/>
      <c r="F1" s="544" t="s">
        <v>125</v>
      </c>
      <c r="G1" s="544"/>
      <c r="H1" s="544"/>
      <c r="I1" s="544"/>
      <c r="J1" s="544"/>
      <c r="K1" s="544"/>
      <c r="L1" s="544"/>
      <c r="M1" s="544"/>
      <c r="N1" s="544"/>
      <c r="O1" s="544"/>
      <c r="P1" s="544"/>
      <c r="Q1" s="542" t="s">
        <v>150</v>
      </c>
      <c r="R1" s="542"/>
      <c r="S1" s="542"/>
      <c r="T1" s="542"/>
      <c r="U1" s="542"/>
      <c r="V1" s="542"/>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577" t="s">
        <v>123</v>
      </c>
      <c r="S2" s="577"/>
      <c r="T2" s="577"/>
      <c r="U2" s="577"/>
      <c r="V2" s="577"/>
    </row>
    <row r="3" spans="1:22" s="76" customFormat="1" ht="15.75" customHeight="1">
      <c r="A3" s="565" t="s">
        <v>21</v>
      </c>
      <c r="B3" s="565"/>
      <c r="C3" s="560" t="s">
        <v>155</v>
      </c>
      <c r="D3" s="549" t="s">
        <v>134</v>
      </c>
      <c r="E3" s="555" t="s">
        <v>75</v>
      </c>
      <c r="F3" s="556"/>
      <c r="G3" s="573" t="s">
        <v>36</v>
      </c>
      <c r="H3" s="545" t="s">
        <v>82</v>
      </c>
      <c r="I3" s="578" t="s">
        <v>37</v>
      </c>
      <c r="J3" s="578"/>
      <c r="K3" s="578"/>
      <c r="L3" s="578"/>
      <c r="M3" s="578"/>
      <c r="N3" s="578"/>
      <c r="O3" s="578"/>
      <c r="P3" s="578"/>
      <c r="Q3" s="578"/>
      <c r="R3" s="578"/>
      <c r="S3" s="578"/>
      <c r="T3" s="578"/>
      <c r="U3" s="552" t="s">
        <v>103</v>
      </c>
      <c r="V3" s="549" t="s">
        <v>108</v>
      </c>
    </row>
    <row r="4" spans="1:22" s="75" customFormat="1" ht="15.75" customHeight="1">
      <c r="A4" s="565"/>
      <c r="B4" s="565"/>
      <c r="C4" s="561"/>
      <c r="D4" s="549"/>
      <c r="E4" s="557" t="s">
        <v>137</v>
      </c>
      <c r="F4" s="557" t="s">
        <v>62</v>
      </c>
      <c r="G4" s="574"/>
      <c r="H4" s="545"/>
      <c r="I4" s="545" t="s">
        <v>37</v>
      </c>
      <c r="J4" s="549" t="s">
        <v>38</v>
      </c>
      <c r="K4" s="549"/>
      <c r="L4" s="549"/>
      <c r="M4" s="549"/>
      <c r="N4" s="549"/>
      <c r="O4" s="549"/>
      <c r="P4" s="549"/>
      <c r="Q4" s="549"/>
      <c r="R4" s="546" t="s">
        <v>139</v>
      </c>
      <c r="S4" s="546" t="s">
        <v>148</v>
      </c>
      <c r="T4" s="546" t="s">
        <v>81</v>
      </c>
      <c r="U4" s="552"/>
      <c r="V4" s="549"/>
    </row>
    <row r="5" spans="1:22" s="75" customFormat="1" ht="15.75" customHeight="1">
      <c r="A5" s="565"/>
      <c r="B5" s="565"/>
      <c r="C5" s="561"/>
      <c r="D5" s="549"/>
      <c r="E5" s="558"/>
      <c r="F5" s="558"/>
      <c r="G5" s="574"/>
      <c r="H5" s="545"/>
      <c r="I5" s="545"/>
      <c r="J5" s="545" t="s">
        <v>61</v>
      </c>
      <c r="K5" s="549" t="s">
        <v>75</v>
      </c>
      <c r="L5" s="549"/>
      <c r="M5" s="549"/>
      <c r="N5" s="549"/>
      <c r="O5" s="549"/>
      <c r="P5" s="549"/>
      <c r="Q5" s="549"/>
      <c r="R5" s="547"/>
      <c r="S5" s="547"/>
      <c r="T5" s="547"/>
      <c r="U5" s="552"/>
      <c r="V5" s="549"/>
    </row>
    <row r="6" spans="1:22" s="75" customFormat="1" ht="15.75" customHeight="1">
      <c r="A6" s="565"/>
      <c r="B6" s="565"/>
      <c r="C6" s="561"/>
      <c r="D6" s="549"/>
      <c r="E6" s="558"/>
      <c r="F6" s="558"/>
      <c r="G6" s="574"/>
      <c r="H6" s="545"/>
      <c r="I6" s="545"/>
      <c r="J6" s="545"/>
      <c r="K6" s="545" t="s">
        <v>96</v>
      </c>
      <c r="L6" s="549" t="s">
        <v>75</v>
      </c>
      <c r="M6" s="549"/>
      <c r="N6" s="549"/>
      <c r="O6" s="545" t="s">
        <v>42</v>
      </c>
      <c r="P6" s="546" t="s">
        <v>147</v>
      </c>
      <c r="Q6" s="545" t="s">
        <v>46</v>
      </c>
      <c r="R6" s="547"/>
      <c r="S6" s="547"/>
      <c r="T6" s="547"/>
      <c r="U6" s="552"/>
      <c r="V6" s="549"/>
    </row>
    <row r="7" spans="1:22" ht="51" customHeight="1">
      <c r="A7" s="565"/>
      <c r="B7" s="565"/>
      <c r="C7" s="562"/>
      <c r="D7" s="549"/>
      <c r="E7" s="559"/>
      <c r="F7" s="559"/>
      <c r="G7" s="575"/>
      <c r="H7" s="545"/>
      <c r="I7" s="545"/>
      <c r="J7" s="545"/>
      <c r="K7" s="545"/>
      <c r="L7" s="65" t="s">
        <v>39</v>
      </c>
      <c r="M7" s="65" t="s">
        <v>40</v>
      </c>
      <c r="N7" s="65" t="s">
        <v>156</v>
      </c>
      <c r="O7" s="545"/>
      <c r="P7" s="548"/>
      <c r="Q7" s="545"/>
      <c r="R7" s="548"/>
      <c r="S7" s="548"/>
      <c r="T7" s="548"/>
      <c r="U7" s="552"/>
      <c r="V7" s="549"/>
    </row>
    <row r="8" spans="1:22" ht="15.75">
      <c r="A8" s="576" t="s">
        <v>3</v>
      </c>
      <c r="B8" s="576"/>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576" t="s">
        <v>10</v>
      </c>
      <c r="B9" s="576"/>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566" t="s">
        <v>119</v>
      </c>
      <c r="B23" s="566"/>
      <c r="C23" s="566"/>
      <c r="D23" s="566"/>
      <c r="E23" s="566"/>
      <c r="F23" s="566"/>
      <c r="G23" s="566"/>
      <c r="H23" s="566"/>
      <c r="I23" s="566"/>
      <c r="J23" s="84"/>
      <c r="K23" s="84"/>
      <c r="L23" s="84"/>
      <c r="M23" s="84"/>
      <c r="N23" s="84"/>
      <c r="O23" s="567" t="s">
        <v>127</v>
      </c>
      <c r="P23" s="567"/>
      <c r="Q23" s="567"/>
      <c r="R23" s="567"/>
      <c r="S23" s="567"/>
      <c r="T23" s="567"/>
      <c r="U23" s="567"/>
      <c r="V23" s="567"/>
    </row>
  </sheetData>
  <sheetProtection/>
  <mergeCells count="31">
    <mergeCell ref="U3:U7"/>
    <mergeCell ref="F4:F7"/>
    <mergeCell ref="L6:N6"/>
    <mergeCell ref="V3:V7"/>
    <mergeCell ref="E4:E7"/>
    <mergeCell ref="I4:I7"/>
    <mergeCell ref="O6:O7"/>
    <mergeCell ref="P6:P7"/>
    <mergeCell ref="A1:E1"/>
    <mergeCell ref="F1:P1"/>
    <mergeCell ref="Q1:V1"/>
    <mergeCell ref="R2:V2"/>
    <mergeCell ref="R4:R7"/>
    <mergeCell ref="Q6:Q7"/>
    <mergeCell ref="A9:B9"/>
    <mergeCell ref="J4:Q4"/>
    <mergeCell ref="A8:B8"/>
    <mergeCell ref="C3:C7"/>
    <mergeCell ref="K5:Q5"/>
    <mergeCell ref="I3:T3"/>
    <mergeCell ref="D3:D7"/>
    <mergeCell ref="E3:F3"/>
    <mergeCell ref="A23:I23"/>
    <mergeCell ref="O23:V23"/>
    <mergeCell ref="H3:H7"/>
    <mergeCell ref="A3:B7"/>
    <mergeCell ref="G3:G7"/>
    <mergeCell ref="K6:K7"/>
    <mergeCell ref="T4:T7"/>
    <mergeCell ref="S4:S7"/>
    <mergeCell ref="J5:J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1"/>
  <sheetViews>
    <sheetView view="pageBreakPreview" zoomScale="115" zoomScaleSheetLayoutView="115" zoomScalePageLayoutView="0" workbookViewId="0" topLeftCell="A1">
      <selection activeCell="B21" sqref="B21:C21"/>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439" t="s">
        <v>342</v>
      </c>
      <c r="B1" s="439"/>
      <c r="C1" s="419" t="s">
        <v>176</v>
      </c>
      <c r="D1" s="419"/>
      <c r="E1" s="419"/>
      <c r="F1" s="419"/>
      <c r="G1" s="419"/>
      <c r="H1" s="419"/>
      <c r="I1" s="437" t="str">
        <f>TT!C2</f>
        <v>Đơn vị  báo cáo: 
Cục THADS tỉnh Đồng Tháp
Đơn vị nhận báo cáo:
Tổng Cục THADS</v>
      </c>
      <c r="J1" s="437"/>
      <c r="K1" s="102"/>
      <c r="P1" s="103"/>
    </row>
    <row r="2" spans="1:10" ht="17.25" customHeight="1">
      <c r="A2" s="25"/>
      <c r="B2" s="27"/>
      <c r="D2" s="37"/>
      <c r="E2" s="42">
        <f>COUNTBLANK(C9:J14)</f>
        <v>40</v>
      </c>
      <c r="F2" s="37"/>
      <c r="I2" s="588" t="s">
        <v>322</v>
      </c>
      <c r="J2" s="588"/>
    </row>
    <row r="3" spans="1:10" ht="20.25" customHeight="1">
      <c r="A3" s="589" t="s">
        <v>136</v>
      </c>
      <c r="B3" s="589" t="s">
        <v>157</v>
      </c>
      <c r="C3" s="592" t="s">
        <v>177</v>
      </c>
      <c r="D3" s="592"/>
      <c r="E3" s="592" t="s">
        <v>178</v>
      </c>
      <c r="F3" s="592"/>
      <c r="G3" s="592" t="s">
        <v>179</v>
      </c>
      <c r="H3" s="592"/>
      <c r="I3" s="592" t="s">
        <v>180</v>
      </c>
      <c r="J3" s="592"/>
    </row>
    <row r="4" spans="1:10" ht="9" customHeight="1">
      <c r="A4" s="590"/>
      <c r="B4" s="590"/>
      <c r="C4" s="581" t="s">
        <v>181</v>
      </c>
      <c r="D4" s="581" t="s">
        <v>182</v>
      </c>
      <c r="E4" s="581" t="s">
        <v>181</v>
      </c>
      <c r="F4" s="581" t="s">
        <v>182</v>
      </c>
      <c r="G4" s="581" t="s">
        <v>181</v>
      </c>
      <c r="H4" s="581" t="s">
        <v>182</v>
      </c>
      <c r="I4" s="581" t="s">
        <v>181</v>
      </c>
      <c r="J4" s="581" t="s">
        <v>182</v>
      </c>
    </row>
    <row r="5" spans="1:10" ht="9" customHeight="1">
      <c r="A5" s="590"/>
      <c r="B5" s="590"/>
      <c r="C5" s="582"/>
      <c r="D5" s="582"/>
      <c r="E5" s="582"/>
      <c r="F5" s="582"/>
      <c r="G5" s="582"/>
      <c r="H5" s="582"/>
      <c r="I5" s="582"/>
      <c r="J5" s="582"/>
    </row>
    <row r="6" spans="1:10" ht="9" customHeight="1">
      <c r="A6" s="590"/>
      <c r="B6" s="590"/>
      <c r="C6" s="582"/>
      <c r="D6" s="582"/>
      <c r="E6" s="582"/>
      <c r="F6" s="582"/>
      <c r="G6" s="582"/>
      <c r="H6" s="582"/>
      <c r="I6" s="582"/>
      <c r="J6" s="582"/>
    </row>
    <row r="7" spans="1:10" ht="9" customHeight="1">
      <c r="A7" s="591"/>
      <c r="B7" s="591"/>
      <c r="C7" s="583"/>
      <c r="D7" s="583"/>
      <c r="E7" s="583"/>
      <c r="F7" s="583"/>
      <c r="G7" s="583"/>
      <c r="H7" s="583"/>
      <c r="I7" s="583"/>
      <c r="J7" s="583"/>
    </row>
    <row r="8" spans="1:10" ht="15.75">
      <c r="A8" s="584" t="s">
        <v>3</v>
      </c>
      <c r="B8" s="585"/>
      <c r="C8" s="108" t="s">
        <v>13</v>
      </c>
      <c r="D8" s="108" t="s">
        <v>14</v>
      </c>
      <c r="E8" s="108" t="s">
        <v>19</v>
      </c>
      <c r="F8" s="108" t="s">
        <v>22</v>
      </c>
      <c r="G8" s="108" t="s">
        <v>23</v>
      </c>
      <c r="H8" s="108" t="s">
        <v>24</v>
      </c>
      <c r="I8" s="108" t="s">
        <v>25</v>
      </c>
      <c r="J8" s="108" t="s">
        <v>26</v>
      </c>
    </row>
    <row r="9" spans="1:10" s="264" customFormat="1" ht="15.75">
      <c r="A9" s="586" t="s">
        <v>12</v>
      </c>
      <c r="B9" s="586"/>
      <c r="C9" s="293">
        <f>C10+C11</f>
        <v>0</v>
      </c>
      <c r="D9" s="293">
        <f aca="true" t="shared" si="0" ref="D9:J9">D10+D11</f>
        <v>0</v>
      </c>
      <c r="E9" s="293">
        <f t="shared" si="0"/>
        <v>0</v>
      </c>
      <c r="F9" s="293">
        <f t="shared" si="0"/>
        <v>0</v>
      </c>
      <c r="G9" s="293">
        <f t="shared" si="0"/>
        <v>0</v>
      </c>
      <c r="H9" s="293">
        <f t="shared" si="0"/>
        <v>0</v>
      </c>
      <c r="I9" s="293">
        <f t="shared" si="0"/>
        <v>0</v>
      </c>
      <c r="J9" s="293">
        <f t="shared" si="0"/>
        <v>0</v>
      </c>
    </row>
    <row r="10" spans="1:10" s="264" customFormat="1" ht="15.75">
      <c r="A10" s="265" t="s">
        <v>0</v>
      </c>
      <c r="B10" s="266" t="s">
        <v>28</v>
      </c>
      <c r="C10" s="293"/>
      <c r="D10" s="293"/>
      <c r="E10" s="293"/>
      <c r="F10" s="293"/>
      <c r="G10" s="293"/>
      <c r="H10" s="293"/>
      <c r="I10" s="293"/>
      <c r="J10" s="293"/>
    </row>
    <row r="11" spans="1:10" s="264" customFormat="1" ht="15.75">
      <c r="A11" s="265" t="s">
        <v>1</v>
      </c>
      <c r="B11" s="266" t="s">
        <v>8</v>
      </c>
      <c r="C11" s="293"/>
      <c r="D11" s="293"/>
      <c r="E11" s="293"/>
      <c r="F11" s="293"/>
      <c r="G11" s="293"/>
      <c r="H11" s="293"/>
      <c r="I11" s="293"/>
      <c r="J11" s="293"/>
    </row>
    <row r="12" spans="1:10" s="264" customFormat="1" ht="15.75">
      <c r="A12" s="267" t="s">
        <v>13</v>
      </c>
      <c r="B12" s="268" t="s">
        <v>183</v>
      </c>
      <c r="C12" s="293"/>
      <c r="D12" s="293"/>
      <c r="E12" s="293"/>
      <c r="F12" s="293"/>
      <c r="G12" s="293"/>
      <c r="H12" s="293"/>
      <c r="I12" s="293"/>
      <c r="J12" s="293"/>
    </row>
    <row r="13" spans="1:14" s="264" customFormat="1" ht="15.75">
      <c r="A13" s="267" t="s">
        <v>14</v>
      </c>
      <c r="B13" s="268" t="s">
        <v>183</v>
      </c>
      <c r="C13" s="293"/>
      <c r="D13" s="293"/>
      <c r="E13" s="293"/>
      <c r="F13" s="293"/>
      <c r="G13" s="293"/>
      <c r="H13" s="293"/>
      <c r="I13" s="293"/>
      <c r="J13" s="293"/>
      <c r="N13" s="269"/>
    </row>
    <row r="14" spans="1:10" s="264" customFormat="1" ht="15.75">
      <c r="A14" s="267" t="s">
        <v>19</v>
      </c>
      <c r="B14" s="268" t="s">
        <v>183</v>
      </c>
      <c r="C14" s="294"/>
      <c r="D14" s="294"/>
      <c r="E14" s="294"/>
      <c r="F14" s="294"/>
      <c r="G14" s="294"/>
      <c r="H14" s="294"/>
      <c r="I14" s="294"/>
      <c r="J14" s="294"/>
    </row>
    <row r="15" spans="1:10" s="264" customFormat="1" ht="15.75">
      <c r="A15" s="267" t="s">
        <v>9</v>
      </c>
      <c r="B15" s="270" t="s">
        <v>9</v>
      </c>
      <c r="C15" s="294"/>
      <c r="D15" s="294"/>
      <c r="E15" s="294"/>
      <c r="F15" s="294"/>
      <c r="G15" s="294"/>
      <c r="H15" s="294"/>
      <c r="I15" s="294"/>
      <c r="J15" s="294"/>
    </row>
    <row r="16" spans="1:11" s="104" customFormat="1" ht="22.5" customHeight="1">
      <c r="A16" s="6"/>
      <c r="B16" s="587" t="str">
        <f>TT!C7</f>
        <v>Đồng Tháp, ngày 03 tháng 3 năm 2020</v>
      </c>
      <c r="C16" s="587"/>
      <c r="D16" s="105"/>
      <c r="E16" s="260"/>
      <c r="F16" s="105"/>
      <c r="G16" s="587" t="str">
        <f>TT!C4</f>
        <v>Đồng Tháp, ngày 03 tháng 3 năm 2020</v>
      </c>
      <c r="H16" s="587"/>
      <c r="I16" s="587"/>
      <c r="J16" s="587"/>
      <c r="K16" s="3"/>
    </row>
    <row r="17" spans="1:10" ht="21.75" customHeight="1">
      <c r="A17" s="6"/>
      <c r="B17" s="579" t="s">
        <v>299</v>
      </c>
      <c r="C17" s="579"/>
      <c r="D17" s="261"/>
      <c r="E17" s="261"/>
      <c r="F17" s="261"/>
      <c r="G17" s="579" t="str">
        <f>TT!C5</f>
        <v>KT. CỤC TRƯỞNG
PHÓ CỤC TRƯỞNG</v>
      </c>
      <c r="H17" s="579"/>
      <c r="I17" s="579"/>
      <c r="J17" s="579"/>
    </row>
    <row r="18" spans="2:10" ht="16.5">
      <c r="B18" s="262"/>
      <c r="C18" s="262"/>
      <c r="D18" s="263"/>
      <c r="E18" s="263"/>
      <c r="F18" s="263"/>
      <c r="G18" s="262"/>
      <c r="H18" s="262"/>
      <c r="I18" s="262"/>
      <c r="J18" s="262"/>
    </row>
    <row r="19" spans="2:10" ht="16.5">
      <c r="B19" s="262"/>
      <c r="C19" s="262"/>
      <c r="D19" s="263"/>
      <c r="E19" s="263"/>
      <c r="F19" s="263"/>
      <c r="G19" s="262"/>
      <c r="H19" s="262"/>
      <c r="I19" s="262"/>
      <c r="J19" s="262"/>
    </row>
    <row r="20" spans="2:10" ht="16.5">
      <c r="B20" s="262"/>
      <c r="C20" s="262"/>
      <c r="D20" s="263"/>
      <c r="E20" s="263"/>
      <c r="F20" s="263"/>
      <c r="G20" s="262"/>
      <c r="H20" s="262"/>
      <c r="I20" s="262"/>
      <c r="J20" s="262"/>
    </row>
    <row r="21" spans="2:10" ht="16.5">
      <c r="B21" s="580" t="str">
        <f>TT!C6</f>
        <v>Nguyễn Chí Hòa</v>
      </c>
      <c r="C21" s="580"/>
      <c r="D21" s="263"/>
      <c r="E21" s="263"/>
      <c r="F21" s="263"/>
      <c r="G21" s="580" t="str">
        <f>TT!C3</f>
        <v>Vũ Quang Hiện</v>
      </c>
      <c r="H21" s="580"/>
      <c r="I21" s="580"/>
      <c r="J21" s="580"/>
    </row>
  </sheetData>
  <sheetProtection formatCells="0" formatColumns="0" formatRows="0" insertRows="0" deleteRows="0"/>
  <mergeCells count="26">
    <mergeCell ref="A1:B1"/>
    <mergeCell ref="C1:H1"/>
    <mergeCell ref="I1:J1"/>
    <mergeCell ref="I2:J2"/>
    <mergeCell ref="A3:A7"/>
    <mergeCell ref="B3:B7"/>
    <mergeCell ref="C3:D3"/>
    <mergeCell ref="E3:F3"/>
    <mergeCell ref="G3:H3"/>
    <mergeCell ref="I3:J3"/>
    <mergeCell ref="I4:I7"/>
    <mergeCell ref="J4:J7"/>
    <mergeCell ref="A8:B8"/>
    <mergeCell ref="A9:B9"/>
    <mergeCell ref="G16:J16"/>
    <mergeCell ref="B16:C16"/>
    <mergeCell ref="B17:C17"/>
    <mergeCell ref="B21:C21"/>
    <mergeCell ref="G17:J17"/>
    <mergeCell ref="G21:J21"/>
    <mergeCell ref="C4:C7"/>
    <mergeCell ref="D4:D7"/>
    <mergeCell ref="E4:E7"/>
    <mergeCell ref="F4:F7"/>
    <mergeCell ref="G4:G7"/>
    <mergeCell ref="H4:H7"/>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1"/>
  <sheetViews>
    <sheetView view="pageBreakPreview" zoomScaleSheetLayoutView="100" zoomScalePageLayoutView="0" workbookViewId="0" topLeftCell="A7">
      <selection activeCell="B21" sqref="B21:D21"/>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439" t="s">
        <v>343</v>
      </c>
      <c r="B1" s="439"/>
      <c r="C1" s="419" t="s">
        <v>184</v>
      </c>
      <c r="D1" s="419"/>
      <c r="E1" s="419"/>
      <c r="F1" s="419"/>
      <c r="G1" s="419"/>
      <c r="H1" s="419"/>
      <c r="I1" s="437" t="str">
        <f>TT!C2</f>
        <v>Đơn vị  báo cáo: 
Cục THADS tỉnh Đồng Tháp
Đơn vị nhận báo cáo:
Tổng Cục THADS</v>
      </c>
      <c r="J1" s="437"/>
    </row>
    <row r="2" spans="1:10" ht="15.75">
      <c r="A2" s="25"/>
      <c r="B2" s="27"/>
      <c r="C2" s="106"/>
      <c r="D2" s="279"/>
      <c r="E2" s="280"/>
      <c r="F2" s="280"/>
      <c r="G2" s="4"/>
      <c r="H2" s="107"/>
      <c r="I2" s="597" t="s">
        <v>120</v>
      </c>
      <c r="J2" s="597"/>
    </row>
    <row r="3" spans="1:10" s="2" customFormat="1" ht="20.25" customHeight="1">
      <c r="A3" s="581" t="s">
        <v>136</v>
      </c>
      <c r="B3" s="581" t="s">
        <v>157</v>
      </c>
      <c r="C3" s="581" t="s">
        <v>185</v>
      </c>
      <c r="D3" s="592" t="s">
        <v>4</v>
      </c>
      <c r="E3" s="592"/>
      <c r="F3" s="592" t="s">
        <v>186</v>
      </c>
      <c r="G3" s="592" t="s">
        <v>4</v>
      </c>
      <c r="H3" s="592"/>
      <c r="I3" s="592"/>
      <c r="J3" s="592"/>
    </row>
    <row r="4" spans="1:10" s="2" customFormat="1" ht="20.25" customHeight="1">
      <c r="A4" s="582"/>
      <c r="B4" s="582"/>
      <c r="C4" s="582"/>
      <c r="D4" s="592" t="s">
        <v>187</v>
      </c>
      <c r="E4" s="592" t="s">
        <v>188</v>
      </c>
      <c r="F4" s="592"/>
      <c r="G4" s="592" t="s">
        <v>189</v>
      </c>
      <c r="H4" s="592" t="s">
        <v>190</v>
      </c>
      <c r="I4" s="592" t="s">
        <v>191</v>
      </c>
      <c r="J4" s="592" t="s">
        <v>192</v>
      </c>
    </row>
    <row r="5" spans="1:10" s="2" customFormat="1" ht="20.25" customHeight="1">
      <c r="A5" s="582"/>
      <c r="B5" s="582"/>
      <c r="C5" s="582"/>
      <c r="D5" s="592"/>
      <c r="E5" s="592"/>
      <c r="F5" s="592"/>
      <c r="G5" s="592"/>
      <c r="H5" s="592"/>
      <c r="I5" s="592"/>
      <c r="J5" s="592"/>
    </row>
    <row r="6" spans="1:10" s="2" customFormat="1" ht="20.25" customHeight="1">
      <c r="A6" s="582"/>
      <c r="B6" s="582"/>
      <c r="C6" s="582"/>
      <c r="D6" s="592"/>
      <c r="E6" s="592"/>
      <c r="F6" s="592"/>
      <c r="G6" s="592"/>
      <c r="H6" s="592"/>
      <c r="I6" s="592"/>
      <c r="J6" s="592"/>
    </row>
    <row r="7" spans="1:10" s="109" customFormat="1" ht="17.25" customHeight="1">
      <c r="A7" s="583"/>
      <c r="B7" s="583"/>
      <c r="C7" s="582"/>
      <c r="D7" s="592"/>
      <c r="E7" s="592"/>
      <c r="F7" s="592"/>
      <c r="G7" s="592"/>
      <c r="H7" s="592"/>
      <c r="I7" s="592"/>
      <c r="J7" s="592"/>
    </row>
    <row r="8" spans="1:10" ht="15.75" customHeight="1">
      <c r="A8" s="593" t="s">
        <v>3</v>
      </c>
      <c r="B8" s="594"/>
      <c r="C8" s="110">
        <v>1</v>
      </c>
      <c r="D8" s="110" t="s">
        <v>14</v>
      </c>
      <c r="E8" s="110" t="s">
        <v>19</v>
      </c>
      <c r="F8" s="110" t="s">
        <v>22</v>
      </c>
      <c r="G8" s="110" t="s">
        <v>23</v>
      </c>
      <c r="H8" s="110" t="s">
        <v>24</v>
      </c>
      <c r="I8" s="110" t="s">
        <v>25</v>
      </c>
      <c r="J8" s="110" t="s">
        <v>26</v>
      </c>
    </row>
    <row r="9" spans="1:10" s="264" customFormat="1" ht="24.75" customHeight="1">
      <c r="A9" s="595" t="s">
        <v>10</v>
      </c>
      <c r="B9" s="596"/>
      <c r="C9" s="295">
        <f>C10+C11</f>
        <v>0</v>
      </c>
      <c r="D9" s="295">
        <f aca="true" t="shared" si="0" ref="D9:J9">D10+D11</f>
        <v>0</v>
      </c>
      <c r="E9" s="295">
        <f t="shared" si="0"/>
        <v>0</v>
      </c>
      <c r="F9" s="295">
        <f t="shared" si="0"/>
        <v>0</v>
      </c>
      <c r="G9" s="295">
        <f t="shared" si="0"/>
        <v>0</v>
      </c>
      <c r="H9" s="295">
        <f t="shared" si="0"/>
        <v>0</v>
      </c>
      <c r="I9" s="295">
        <f t="shared" si="0"/>
        <v>0</v>
      </c>
      <c r="J9" s="295">
        <f t="shared" si="0"/>
        <v>0</v>
      </c>
    </row>
    <row r="10" spans="1:10" s="264" customFormat="1" ht="24.75" customHeight="1">
      <c r="A10" s="271" t="s">
        <v>0</v>
      </c>
      <c r="B10" s="272" t="s">
        <v>28</v>
      </c>
      <c r="C10" s="295"/>
      <c r="D10" s="295"/>
      <c r="E10" s="295"/>
      <c r="F10" s="295"/>
      <c r="G10" s="295"/>
      <c r="H10" s="295"/>
      <c r="I10" s="295"/>
      <c r="J10" s="296"/>
    </row>
    <row r="11" spans="1:10" s="264" customFormat="1" ht="24.75" customHeight="1">
      <c r="A11" s="273" t="s">
        <v>1</v>
      </c>
      <c r="B11" s="272" t="s">
        <v>8</v>
      </c>
      <c r="C11" s="295"/>
      <c r="D11" s="295"/>
      <c r="E11" s="295"/>
      <c r="F11" s="295"/>
      <c r="G11" s="295"/>
      <c r="H11" s="295"/>
      <c r="I11" s="295"/>
      <c r="J11" s="296"/>
    </row>
    <row r="12" spans="1:10" s="264" customFormat="1" ht="24.75" customHeight="1">
      <c r="A12" s="274" t="s">
        <v>13</v>
      </c>
      <c r="B12" s="275" t="s">
        <v>193</v>
      </c>
      <c r="C12" s="295"/>
      <c r="D12" s="295"/>
      <c r="E12" s="295"/>
      <c r="F12" s="295"/>
      <c r="G12" s="295"/>
      <c r="H12" s="295"/>
      <c r="I12" s="295"/>
      <c r="J12" s="296"/>
    </row>
    <row r="13" spans="1:10" s="264" customFormat="1" ht="24.75" customHeight="1">
      <c r="A13" s="274" t="s">
        <v>14</v>
      </c>
      <c r="B13" s="275" t="s">
        <v>193</v>
      </c>
      <c r="C13" s="295"/>
      <c r="D13" s="295"/>
      <c r="E13" s="295"/>
      <c r="F13" s="295"/>
      <c r="G13" s="295"/>
      <c r="H13" s="295"/>
      <c r="I13" s="295"/>
      <c r="J13" s="296"/>
    </row>
    <row r="14" spans="1:10" s="264" customFormat="1" ht="24.75" customHeight="1">
      <c r="A14" s="274" t="s">
        <v>19</v>
      </c>
      <c r="B14" s="275" t="s">
        <v>193</v>
      </c>
      <c r="C14" s="297"/>
      <c r="D14" s="297"/>
      <c r="E14" s="297"/>
      <c r="F14" s="297"/>
      <c r="G14" s="297"/>
      <c r="H14" s="297"/>
      <c r="I14" s="297"/>
      <c r="J14" s="298"/>
    </row>
    <row r="15" spans="1:10" s="264" customFormat="1" ht="24.75" customHeight="1">
      <c r="A15" s="274" t="s">
        <v>9</v>
      </c>
      <c r="B15" s="275" t="s">
        <v>9</v>
      </c>
      <c r="C15" s="297"/>
      <c r="D15" s="297"/>
      <c r="E15" s="297"/>
      <c r="F15" s="297"/>
      <c r="G15" s="297"/>
      <c r="H15" s="297"/>
      <c r="I15" s="297"/>
      <c r="J15" s="298"/>
    </row>
    <row r="16" spans="1:10" ht="22.5" customHeight="1">
      <c r="A16" s="6"/>
      <c r="B16" s="587" t="str">
        <f>TT!C7</f>
        <v>Đồng Tháp, ngày 03 tháng 3 năm 2020</v>
      </c>
      <c r="C16" s="587"/>
      <c r="D16" s="587"/>
      <c r="E16" s="260"/>
      <c r="F16" s="105"/>
      <c r="G16" s="587" t="str">
        <f>TT!C4</f>
        <v>Đồng Tháp, ngày 03 tháng 3 năm 2020</v>
      </c>
      <c r="H16" s="587"/>
      <c r="I16" s="587"/>
      <c r="J16" s="587"/>
    </row>
    <row r="17" spans="1:10" ht="16.5">
      <c r="A17" s="6"/>
      <c r="B17" s="579" t="s">
        <v>299</v>
      </c>
      <c r="C17" s="579"/>
      <c r="D17" s="579"/>
      <c r="E17" s="261"/>
      <c r="F17" s="261"/>
      <c r="G17" s="579" t="str">
        <f>TT!C5</f>
        <v>KT. CỤC TRƯỞNG
PHÓ CỤC TRƯỞNG</v>
      </c>
      <c r="H17" s="579"/>
      <c r="I17" s="579"/>
      <c r="J17" s="579"/>
    </row>
    <row r="18" spans="2:10" ht="25.5" customHeight="1">
      <c r="B18" s="262"/>
      <c r="C18" s="262"/>
      <c r="D18" s="263"/>
      <c r="E18" s="263"/>
      <c r="F18" s="263"/>
      <c r="G18" s="262"/>
      <c r="H18" s="262"/>
      <c r="I18" s="262"/>
      <c r="J18" s="262"/>
    </row>
    <row r="19" spans="2:10" ht="16.5">
      <c r="B19" s="262"/>
      <c r="C19" s="262"/>
      <c r="D19" s="263"/>
      <c r="E19" s="263"/>
      <c r="F19" s="263"/>
      <c r="G19" s="262"/>
      <c r="H19" s="262"/>
      <c r="I19" s="262"/>
      <c r="J19" s="262"/>
    </row>
    <row r="20" spans="2:10" ht="16.5">
      <c r="B20" s="262"/>
      <c r="C20" s="262"/>
      <c r="D20" s="263"/>
      <c r="E20" s="263"/>
      <c r="F20" s="263"/>
      <c r="G20" s="262"/>
      <c r="H20" s="262"/>
      <c r="I20" s="262"/>
      <c r="J20" s="262"/>
    </row>
    <row r="21" spans="2:10" ht="16.5">
      <c r="B21" s="580" t="str">
        <f>TT!C6</f>
        <v>Nguyễn Chí Hòa</v>
      </c>
      <c r="C21" s="580"/>
      <c r="D21" s="580"/>
      <c r="E21" s="263"/>
      <c r="F21" s="263"/>
      <c r="G21" s="580" t="str">
        <f>TT!C3</f>
        <v>Vũ Quang Hiện</v>
      </c>
      <c r="H21" s="580"/>
      <c r="I21" s="580"/>
      <c r="J21" s="580"/>
    </row>
  </sheetData>
  <sheetProtection formatCells="0" formatColumns="0" formatRows="0" insertRows="0" deleteRows="0"/>
  <mergeCells count="24">
    <mergeCell ref="D4:D7"/>
    <mergeCell ref="E4:E7"/>
    <mergeCell ref="G4:G7"/>
    <mergeCell ref="H4:H7"/>
    <mergeCell ref="I4:I7"/>
    <mergeCell ref="J4:J7"/>
    <mergeCell ref="A1:B1"/>
    <mergeCell ref="C1:H1"/>
    <mergeCell ref="I1:J1"/>
    <mergeCell ref="I2:J2"/>
    <mergeCell ref="A3:A7"/>
    <mergeCell ref="B3:B7"/>
    <mergeCell ref="C3:C7"/>
    <mergeCell ref="D3:E3"/>
    <mergeCell ref="F3:F7"/>
    <mergeCell ref="G3:J3"/>
    <mergeCell ref="G17:J17"/>
    <mergeCell ref="G21:J21"/>
    <mergeCell ref="B17:D17"/>
    <mergeCell ref="B21:D21"/>
    <mergeCell ref="A8:B8"/>
    <mergeCell ref="A9:B9"/>
    <mergeCell ref="B16:D16"/>
    <mergeCell ref="G16:J16"/>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Y57"/>
  <sheetViews>
    <sheetView view="pageBreakPreview" zoomScaleSheetLayoutView="100" zoomScalePageLayoutView="0" workbookViewId="0" topLeftCell="A40">
      <selection activeCell="A1" sqref="A1:IV16384"/>
    </sheetView>
  </sheetViews>
  <sheetFormatPr defaultColWidth="9.00390625" defaultRowHeight="15.75"/>
  <cols>
    <col min="1" max="1" width="5.00390625" style="6" customWidth="1"/>
    <col min="2" max="2" width="17.50390625" style="6" customWidth="1"/>
    <col min="3" max="3" width="5.625" style="6" customWidth="1"/>
    <col min="4" max="5" width="5.375" style="6" customWidth="1"/>
    <col min="6" max="6" width="5.875" style="6" customWidth="1"/>
    <col min="7" max="7" width="5.375" style="6" customWidth="1"/>
    <col min="8" max="8" width="6.125" style="6" customWidth="1"/>
    <col min="9" max="10" width="5.75390625" style="6" customWidth="1"/>
    <col min="11" max="11" width="6.375" style="6" customWidth="1"/>
    <col min="12" max="12" width="6.875" style="6" customWidth="1"/>
    <col min="13" max="13" width="6.25390625" style="6" customWidth="1"/>
    <col min="14" max="14" width="6.625" style="6" customWidth="1"/>
    <col min="15" max="15" width="5.125" style="6" customWidth="1"/>
    <col min="16" max="16" width="4.25390625" style="6" customWidth="1"/>
    <col min="17" max="17" width="6.625" style="6" customWidth="1"/>
    <col min="18" max="22" width="5.875" style="6" customWidth="1"/>
    <col min="23" max="23" width="7.125" style="6" customWidth="1"/>
    <col min="24" max="16384" width="9.00390625" style="6" customWidth="1"/>
  </cols>
  <sheetData>
    <row r="1" spans="1:23" ht="67.5" customHeight="1">
      <c r="A1" s="491" t="s">
        <v>344</v>
      </c>
      <c r="B1" s="491"/>
      <c r="C1" s="491"/>
      <c r="D1" s="491"/>
      <c r="E1" s="491"/>
      <c r="F1" s="419" t="s">
        <v>194</v>
      </c>
      <c r="G1" s="419"/>
      <c r="H1" s="419"/>
      <c r="I1" s="419"/>
      <c r="J1" s="419"/>
      <c r="K1" s="419"/>
      <c r="L1" s="419"/>
      <c r="M1" s="419"/>
      <c r="N1" s="419"/>
      <c r="O1" s="419"/>
      <c r="P1" s="419"/>
      <c r="Q1" s="419"/>
      <c r="R1" s="437" t="str">
        <f>TT!C2</f>
        <v>Đơn vị  báo cáo: 
Cục THADS tỉnh Đồng Tháp
Đơn vị nhận báo cáo:
Tổng Cục THADS</v>
      </c>
      <c r="S1" s="437"/>
      <c r="T1" s="437"/>
      <c r="U1" s="437"/>
      <c r="V1" s="437"/>
      <c r="W1" s="437"/>
    </row>
    <row r="2" spans="1:23" ht="15" customHeight="1">
      <c r="A2" s="111"/>
      <c r="B2" s="111"/>
      <c r="C2" s="111"/>
      <c r="D2" s="111"/>
      <c r="E2" s="112"/>
      <c r="F2" s="112"/>
      <c r="G2" s="679"/>
      <c r="H2" s="679"/>
      <c r="I2" s="679"/>
      <c r="J2" s="679"/>
      <c r="K2" s="679"/>
      <c r="L2" s="680"/>
      <c r="M2" s="680"/>
      <c r="N2" s="681"/>
      <c r="O2" s="679"/>
      <c r="P2" s="679"/>
      <c r="Q2" s="112"/>
      <c r="R2" s="682" t="s">
        <v>195</v>
      </c>
      <c r="S2" s="682"/>
      <c r="T2" s="682"/>
      <c r="U2" s="682"/>
      <c r="V2" s="682"/>
      <c r="W2" s="682"/>
    </row>
    <row r="3" spans="1:23" ht="15.75" customHeight="1">
      <c r="A3" s="602" t="s">
        <v>136</v>
      </c>
      <c r="B3" s="607" t="s">
        <v>21</v>
      </c>
      <c r="C3" s="602" t="s">
        <v>196</v>
      </c>
      <c r="D3" s="602" t="s">
        <v>197</v>
      </c>
      <c r="E3" s="604" t="s">
        <v>324</v>
      </c>
      <c r="F3" s="605"/>
      <c r="G3" s="605"/>
      <c r="H3" s="605"/>
      <c r="I3" s="605"/>
      <c r="J3" s="605"/>
      <c r="K3" s="605"/>
      <c r="L3" s="605"/>
      <c r="M3" s="605"/>
      <c r="N3" s="605"/>
      <c r="O3" s="605"/>
      <c r="P3" s="605"/>
      <c r="Q3" s="606"/>
      <c r="R3" s="601" t="s">
        <v>198</v>
      </c>
      <c r="S3" s="601"/>
      <c r="T3" s="601"/>
      <c r="U3" s="601"/>
      <c r="V3" s="601"/>
      <c r="W3" s="601"/>
    </row>
    <row r="4" spans="1:23" ht="15" customHeight="1">
      <c r="A4" s="603"/>
      <c r="B4" s="608"/>
      <c r="C4" s="603"/>
      <c r="D4" s="603"/>
      <c r="E4" s="601" t="s">
        <v>199</v>
      </c>
      <c r="F4" s="601"/>
      <c r="G4" s="601"/>
      <c r="H4" s="604" t="s">
        <v>200</v>
      </c>
      <c r="I4" s="605"/>
      <c r="J4" s="605"/>
      <c r="K4" s="605"/>
      <c r="L4" s="605"/>
      <c r="M4" s="605"/>
      <c r="N4" s="605"/>
      <c r="O4" s="605"/>
      <c r="P4" s="605"/>
      <c r="Q4" s="606"/>
      <c r="R4" s="601" t="s">
        <v>10</v>
      </c>
      <c r="S4" s="601" t="s">
        <v>4</v>
      </c>
      <c r="T4" s="601"/>
      <c r="U4" s="601"/>
      <c r="V4" s="601"/>
      <c r="W4" s="601"/>
    </row>
    <row r="5" spans="1:23" ht="19.5" customHeight="1">
      <c r="A5" s="603"/>
      <c r="B5" s="608"/>
      <c r="C5" s="603"/>
      <c r="D5" s="603"/>
      <c r="E5" s="601"/>
      <c r="F5" s="601"/>
      <c r="G5" s="601"/>
      <c r="H5" s="614" t="s">
        <v>306</v>
      </c>
      <c r="I5" s="610" t="s">
        <v>4</v>
      </c>
      <c r="J5" s="611"/>
      <c r="K5" s="611"/>
      <c r="L5" s="611"/>
      <c r="M5" s="611"/>
      <c r="N5" s="611"/>
      <c r="O5" s="611"/>
      <c r="P5" s="607"/>
      <c r="Q5" s="602" t="s">
        <v>201</v>
      </c>
      <c r="R5" s="601"/>
      <c r="S5" s="601" t="s">
        <v>323</v>
      </c>
      <c r="T5" s="601" t="s">
        <v>202</v>
      </c>
      <c r="U5" s="601" t="s">
        <v>203</v>
      </c>
      <c r="V5" s="601" t="s">
        <v>204</v>
      </c>
      <c r="W5" s="601" t="s">
        <v>205</v>
      </c>
    </row>
    <row r="6" spans="1:23" ht="16.5" customHeight="1">
      <c r="A6" s="603"/>
      <c r="B6" s="608"/>
      <c r="C6" s="603"/>
      <c r="D6" s="603"/>
      <c r="E6" s="601" t="s">
        <v>10</v>
      </c>
      <c r="F6" s="601" t="s">
        <v>4</v>
      </c>
      <c r="G6" s="601"/>
      <c r="H6" s="615"/>
      <c r="I6" s="601" t="s">
        <v>206</v>
      </c>
      <c r="J6" s="601"/>
      <c r="K6" s="601"/>
      <c r="L6" s="601" t="s">
        <v>207</v>
      </c>
      <c r="M6" s="601"/>
      <c r="N6" s="601"/>
      <c r="O6" s="601" t="s">
        <v>208</v>
      </c>
      <c r="P6" s="601" t="s">
        <v>209</v>
      </c>
      <c r="Q6" s="603"/>
      <c r="R6" s="601"/>
      <c r="S6" s="683"/>
      <c r="T6" s="601"/>
      <c r="U6" s="601"/>
      <c r="V6" s="601"/>
      <c r="W6" s="601"/>
    </row>
    <row r="7" spans="1:23" ht="88.5" customHeight="1">
      <c r="A7" s="613"/>
      <c r="B7" s="609"/>
      <c r="C7" s="603"/>
      <c r="D7" s="603"/>
      <c r="E7" s="602"/>
      <c r="F7" s="322" t="s">
        <v>210</v>
      </c>
      <c r="G7" s="322" t="s">
        <v>211</v>
      </c>
      <c r="H7" s="615"/>
      <c r="I7" s="322" t="s">
        <v>212</v>
      </c>
      <c r="J7" s="322" t="s">
        <v>213</v>
      </c>
      <c r="K7" s="322" t="s">
        <v>214</v>
      </c>
      <c r="L7" s="322" t="s">
        <v>215</v>
      </c>
      <c r="M7" s="322" t="s">
        <v>216</v>
      </c>
      <c r="N7" s="322" t="s">
        <v>217</v>
      </c>
      <c r="O7" s="602"/>
      <c r="P7" s="602"/>
      <c r="Q7" s="603"/>
      <c r="R7" s="602"/>
      <c r="S7" s="684"/>
      <c r="T7" s="602"/>
      <c r="U7" s="602"/>
      <c r="V7" s="602"/>
      <c r="W7" s="602"/>
    </row>
    <row r="8" spans="1:25" ht="19.5" customHeight="1">
      <c r="A8" s="685"/>
      <c r="B8" s="686" t="s">
        <v>218</v>
      </c>
      <c r="C8" s="687">
        <v>1</v>
      </c>
      <c r="D8" s="688">
        <v>2</v>
      </c>
      <c r="E8" s="687">
        <v>3</v>
      </c>
      <c r="F8" s="688">
        <v>4</v>
      </c>
      <c r="G8" s="687">
        <v>5</v>
      </c>
      <c r="H8" s="688">
        <v>6</v>
      </c>
      <c r="I8" s="687">
        <v>7</v>
      </c>
      <c r="J8" s="688">
        <v>8</v>
      </c>
      <c r="K8" s="687">
        <v>9</v>
      </c>
      <c r="L8" s="688">
        <v>10</v>
      </c>
      <c r="M8" s="687">
        <v>11</v>
      </c>
      <c r="N8" s="688">
        <v>12</v>
      </c>
      <c r="O8" s="687">
        <v>13</v>
      </c>
      <c r="P8" s="688">
        <v>14</v>
      </c>
      <c r="Q8" s="687">
        <v>15</v>
      </c>
      <c r="R8" s="688">
        <v>16</v>
      </c>
      <c r="S8" s="687">
        <v>17</v>
      </c>
      <c r="T8" s="688">
        <v>18</v>
      </c>
      <c r="U8" s="687">
        <v>19</v>
      </c>
      <c r="V8" s="688">
        <v>20</v>
      </c>
      <c r="W8" s="687">
        <v>21</v>
      </c>
      <c r="X8" s="7"/>
      <c r="Y8" s="7"/>
    </row>
    <row r="9" spans="1:25" s="693" customFormat="1" ht="17.25" customHeight="1">
      <c r="A9" s="689" t="s">
        <v>219</v>
      </c>
      <c r="B9" s="690"/>
      <c r="C9" s="691">
        <f>C12+C16+C19+C22+C25+C28+C31+C34+C37+C40+C43+C46+C49</f>
        <v>23</v>
      </c>
      <c r="D9" s="691">
        <f aca="true" t="shared" si="0" ref="D9:W9">D12+D16+D19+D22+D25+D28+D31+D34+D37+D40+D43+D46+D49</f>
        <v>0</v>
      </c>
      <c r="E9" s="691">
        <f t="shared" si="0"/>
        <v>23</v>
      </c>
      <c r="F9" s="691">
        <f t="shared" si="0"/>
        <v>0</v>
      </c>
      <c r="G9" s="691">
        <f t="shared" si="0"/>
        <v>23</v>
      </c>
      <c r="H9" s="691">
        <f t="shared" si="0"/>
        <v>23</v>
      </c>
      <c r="I9" s="691">
        <f t="shared" si="0"/>
        <v>5</v>
      </c>
      <c r="J9" s="691">
        <f t="shared" si="0"/>
        <v>0</v>
      </c>
      <c r="K9" s="691">
        <f t="shared" si="0"/>
        <v>0</v>
      </c>
      <c r="L9" s="691">
        <f t="shared" si="0"/>
        <v>1</v>
      </c>
      <c r="M9" s="691">
        <f t="shared" si="0"/>
        <v>2</v>
      </c>
      <c r="N9" s="691">
        <f t="shared" si="0"/>
        <v>0</v>
      </c>
      <c r="O9" s="691">
        <f t="shared" si="0"/>
        <v>1</v>
      </c>
      <c r="P9" s="691">
        <f t="shared" si="0"/>
        <v>14</v>
      </c>
      <c r="Q9" s="691">
        <f t="shared" si="0"/>
        <v>0</v>
      </c>
      <c r="R9" s="691">
        <f t="shared" si="0"/>
        <v>23</v>
      </c>
      <c r="S9" s="691">
        <f t="shared" si="0"/>
        <v>6</v>
      </c>
      <c r="T9" s="691">
        <f t="shared" si="0"/>
        <v>2</v>
      </c>
      <c r="U9" s="691">
        <f t="shared" si="0"/>
        <v>0</v>
      </c>
      <c r="V9" s="691">
        <f t="shared" si="0"/>
        <v>15</v>
      </c>
      <c r="W9" s="691">
        <f t="shared" si="0"/>
        <v>0</v>
      </c>
      <c r="X9" s="692"/>
      <c r="Y9" s="692"/>
    </row>
    <row r="10" spans="1:25" s="693" customFormat="1" ht="17.25" customHeight="1">
      <c r="A10" s="694" t="s">
        <v>220</v>
      </c>
      <c r="B10" s="695"/>
      <c r="C10" s="691">
        <f>C13+C17+C20+C23+C26+C29+C32+C35+C38+C41+C44+C47+C50</f>
        <v>0</v>
      </c>
      <c r="D10" s="691">
        <f aca="true" t="shared" si="1" ref="D10:W10">D13+D17+D20+D23+D26+D29+D32+D35+D38+D41+D44+D47+D50</f>
        <v>0</v>
      </c>
      <c r="E10" s="691">
        <f t="shared" si="1"/>
        <v>0</v>
      </c>
      <c r="F10" s="691">
        <f t="shared" si="1"/>
        <v>0</v>
      </c>
      <c r="G10" s="691">
        <f t="shared" si="1"/>
        <v>0</v>
      </c>
      <c r="H10" s="691">
        <f t="shared" si="1"/>
        <v>0</v>
      </c>
      <c r="I10" s="691">
        <f t="shared" si="1"/>
        <v>0</v>
      </c>
      <c r="J10" s="691">
        <f t="shared" si="1"/>
        <v>0</v>
      </c>
      <c r="K10" s="691">
        <f t="shared" si="1"/>
        <v>0</v>
      </c>
      <c r="L10" s="691">
        <f t="shared" si="1"/>
        <v>0</v>
      </c>
      <c r="M10" s="691">
        <f t="shared" si="1"/>
        <v>0</v>
      </c>
      <c r="N10" s="691">
        <f t="shared" si="1"/>
        <v>0</v>
      </c>
      <c r="O10" s="691">
        <f t="shared" si="1"/>
        <v>0</v>
      </c>
      <c r="P10" s="691">
        <f t="shared" si="1"/>
        <v>0</v>
      </c>
      <c r="Q10" s="691">
        <f t="shared" si="1"/>
        <v>0</v>
      </c>
      <c r="R10" s="691">
        <f t="shared" si="1"/>
        <v>0</v>
      </c>
      <c r="S10" s="691">
        <f t="shared" si="1"/>
        <v>0</v>
      </c>
      <c r="T10" s="691">
        <f t="shared" si="1"/>
        <v>0</v>
      </c>
      <c r="U10" s="691">
        <f t="shared" si="1"/>
        <v>0</v>
      </c>
      <c r="V10" s="691">
        <f t="shared" si="1"/>
        <v>0</v>
      </c>
      <c r="W10" s="691">
        <f t="shared" si="1"/>
        <v>0</v>
      </c>
      <c r="X10" s="692"/>
      <c r="Y10" s="692"/>
    </row>
    <row r="11" spans="1:25" s="184" customFormat="1" ht="17.25" customHeight="1">
      <c r="A11" s="696" t="s">
        <v>0</v>
      </c>
      <c r="B11" s="697" t="s">
        <v>221</v>
      </c>
      <c r="C11" s="691">
        <f>SUM(C12:C13)</f>
        <v>6</v>
      </c>
      <c r="D11" s="691">
        <f aca="true" t="shared" si="2" ref="D11:W11">SUM(D12:D13)</f>
        <v>0</v>
      </c>
      <c r="E11" s="691">
        <f t="shared" si="2"/>
        <v>6</v>
      </c>
      <c r="F11" s="691">
        <f t="shared" si="2"/>
        <v>0</v>
      </c>
      <c r="G11" s="691">
        <f t="shared" si="2"/>
        <v>6</v>
      </c>
      <c r="H11" s="691">
        <f t="shared" si="2"/>
        <v>6</v>
      </c>
      <c r="I11" s="691">
        <f t="shared" si="2"/>
        <v>5</v>
      </c>
      <c r="J11" s="691">
        <f t="shared" si="2"/>
        <v>0</v>
      </c>
      <c r="K11" s="691">
        <f t="shared" si="2"/>
        <v>0</v>
      </c>
      <c r="L11" s="691">
        <f t="shared" si="2"/>
        <v>0</v>
      </c>
      <c r="M11" s="691">
        <f t="shared" si="2"/>
        <v>1</v>
      </c>
      <c r="N11" s="691">
        <f t="shared" si="2"/>
        <v>0</v>
      </c>
      <c r="O11" s="691">
        <f t="shared" si="2"/>
        <v>0</v>
      </c>
      <c r="P11" s="691">
        <f t="shared" si="2"/>
        <v>0</v>
      </c>
      <c r="Q11" s="691">
        <f t="shared" si="2"/>
        <v>0</v>
      </c>
      <c r="R11" s="691">
        <f t="shared" si="2"/>
        <v>6</v>
      </c>
      <c r="S11" s="691">
        <f t="shared" si="2"/>
        <v>0</v>
      </c>
      <c r="T11" s="691">
        <f t="shared" si="2"/>
        <v>0</v>
      </c>
      <c r="U11" s="691">
        <f t="shared" si="2"/>
        <v>0</v>
      </c>
      <c r="V11" s="691">
        <f t="shared" si="2"/>
        <v>6</v>
      </c>
      <c r="W11" s="691">
        <f t="shared" si="2"/>
        <v>0</v>
      </c>
      <c r="X11" s="194"/>
      <c r="Y11" s="194"/>
    </row>
    <row r="12" spans="1:25" s="184" customFormat="1" ht="17.25" customHeight="1">
      <c r="A12" s="698" t="s">
        <v>13</v>
      </c>
      <c r="B12" s="699" t="s">
        <v>222</v>
      </c>
      <c r="C12" s="700">
        <v>6</v>
      </c>
      <c r="D12" s="700"/>
      <c r="E12" s="691">
        <f aca="true" t="shared" si="3" ref="E12:E50">F12+G12</f>
        <v>6</v>
      </c>
      <c r="F12" s="700"/>
      <c r="G12" s="701">
        <v>6</v>
      </c>
      <c r="H12" s="691">
        <f aca="true" t="shared" si="4" ref="H12:H50">SUM(I12:P12)</f>
        <v>6</v>
      </c>
      <c r="I12" s="700">
        <v>5</v>
      </c>
      <c r="J12" s="700"/>
      <c r="K12" s="700"/>
      <c r="L12" s="702"/>
      <c r="M12" s="702">
        <v>1</v>
      </c>
      <c r="N12" s="700"/>
      <c r="O12" s="702"/>
      <c r="P12" s="702"/>
      <c r="Q12" s="703"/>
      <c r="R12" s="700">
        <f>SUM(S12:W12)</f>
        <v>6</v>
      </c>
      <c r="S12" s="702"/>
      <c r="T12" s="702"/>
      <c r="U12" s="702"/>
      <c r="V12" s="702">
        <v>6</v>
      </c>
      <c r="W12" s="702">
        <v>0</v>
      </c>
      <c r="X12" s="194"/>
      <c r="Y12" s="194"/>
    </row>
    <row r="13" spans="1:25" s="184" customFormat="1" ht="17.25" customHeight="1">
      <c r="A13" s="698" t="s">
        <v>14</v>
      </c>
      <c r="B13" s="699" t="s">
        <v>223</v>
      </c>
      <c r="C13" s="700"/>
      <c r="D13" s="700"/>
      <c r="E13" s="691">
        <f t="shared" si="3"/>
        <v>0</v>
      </c>
      <c r="F13" s="700"/>
      <c r="G13" s="701"/>
      <c r="H13" s="691">
        <f t="shared" si="4"/>
        <v>0</v>
      </c>
      <c r="I13" s="700"/>
      <c r="J13" s="700"/>
      <c r="K13" s="700"/>
      <c r="L13" s="702"/>
      <c r="M13" s="702"/>
      <c r="N13" s="700"/>
      <c r="O13" s="702"/>
      <c r="P13" s="702"/>
      <c r="Q13" s="703"/>
      <c r="R13" s="700">
        <f>SUM(S13:W13)</f>
        <v>0</v>
      </c>
      <c r="S13" s="702"/>
      <c r="T13" s="702"/>
      <c r="U13" s="702"/>
      <c r="V13" s="702"/>
      <c r="W13" s="702"/>
      <c r="X13" s="194"/>
      <c r="Y13" s="194"/>
    </row>
    <row r="14" spans="1:25" s="184" customFormat="1" ht="17.25" customHeight="1">
      <c r="A14" s="698" t="s">
        <v>1</v>
      </c>
      <c r="B14" s="697" t="s">
        <v>8</v>
      </c>
      <c r="C14" s="704"/>
      <c r="D14" s="704"/>
      <c r="E14" s="691">
        <f t="shared" si="3"/>
        <v>0</v>
      </c>
      <c r="F14" s="704"/>
      <c r="G14" s="705"/>
      <c r="H14" s="691">
        <f t="shared" si="4"/>
        <v>0</v>
      </c>
      <c r="I14" s="704"/>
      <c r="J14" s="704"/>
      <c r="K14" s="704"/>
      <c r="L14" s="705"/>
      <c r="M14" s="705"/>
      <c r="N14" s="704"/>
      <c r="O14" s="705"/>
      <c r="P14" s="705"/>
      <c r="Q14" s="703"/>
      <c r="R14" s="700">
        <f>SUM(S14:W14)</f>
        <v>0</v>
      </c>
      <c r="S14" s="705"/>
      <c r="T14" s="705"/>
      <c r="U14" s="705"/>
      <c r="V14" s="705"/>
      <c r="W14" s="705"/>
      <c r="X14" s="194"/>
      <c r="Y14" s="194"/>
    </row>
    <row r="15" spans="1:25" s="184" customFormat="1" ht="17.25" customHeight="1">
      <c r="A15" s="698" t="s">
        <v>13</v>
      </c>
      <c r="B15" s="697" t="s">
        <v>351</v>
      </c>
      <c r="C15" s="691">
        <f aca="true" t="shared" si="5" ref="C15:W15">SUM(C16:C17)</f>
        <v>1</v>
      </c>
      <c r="D15" s="691">
        <f t="shared" si="5"/>
        <v>0</v>
      </c>
      <c r="E15" s="691">
        <f t="shared" si="5"/>
        <v>1</v>
      </c>
      <c r="F15" s="691">
        <f t="shared" si="5"/>
        <v>0</v>
      </c>
      <c r="G15" s="691">
        <f t="shared" si="5"/>
        <v>1</v>
      </c>
      <c r="H15" s="691">
        <f t="shared" si="5"/>
        <v>1</v>
      </c>
      <c r="I15" s="691">
        <f t="shared" si="5"/>
        <v>0</v>
      </c>
      <c r="J15" s="691">
        <f t="shared" si="5"/>
        <v>0</v>
      </c>
      <c r="K15" s="691">
        <f t="shared" si="5"/>
        <v>0</v>
      </c>
      <c r="L15" s="691">
        <f t="shared" si="5"/>
        <v>0</v>
      </c>
      <c r="M15" s="691">
        <f t="shared" si="5"/>
        <v>0</v>
      </c>
      <c r="N15" s="691">
        <f t="shared" si="5"/>
        <v>0</v>
      </c>
      <c r="O15" s="691">
        <f t="shared" si="5"/>
        <v>0</v>
      </c>
      <c r="P15" s="691">
        <f t="shared" si="5"/>
        <v>1</v>
      </c>
      <c r="Q15" s="691">
        <f t="shared" si="5"/>
        <v>0</v>
      </c>
      <c r="R15" s="691">
        <f t="shared" si="5"/>
        <v>1</v>
      </c>
      <c r="S15" s="691">
        <f t="shared" si="5"/>
        <v>1</v>
      </c>
      <c r="T15" s="691">
        <f t="shared" si="5"/>
        <v>0</v>
      </c>
      <c r="U15" s="691">
        <f t="shared" si="5"/>
        <v>0</v>
      </c>
      <c r="V15" s="691">
        <f t="shared" si="5"/>
        <v>0</v>
      </c>
      <c r="W15" s="691">
        <f t="shared" si="5"/>
        <v>0</v>
      </c>
      <c r="X15" s="194"/>
      <c r="Y15" s="194"/>
    </row>
    <row r="16" spans="1:25" s="184" customFormat="1" ht="17.25" customHeight="1">
      <c r="A16" s="706" t="s">
        <v>15</v>
      </c>
      <c r="B16" s="699" t="s">
        <v>222</v>
      </c>
      <c r="C16" s="704">
        <v>1</v>
      </c>
      <c r="D16" s="704"/>
      <c r="E16" s="691">
        <f t="shared" si="3"/>
        <v>1</v>
      </c>
      <c r="F16" s="704"/>
      <c r="G16" s="705">
        <v>1</v>
      </c>
      <c r="H16" s="691">
        <f t="shared" si="4"/>
        <v>1</v>
      </c>
      <c r="I16" s="704"/>
      <c r="J16" s="704"/>
      <c r="K16" s="704"/>
      <c r="L16" s="705"/>
      <c r="M16" s="705"/>
      <c r="N16" s="704"/>
      <c r="O16" s="705"/>
      <c r="P16" s="705">
        <v>1</v>
      </c>
      <c r="Q16" s="703"/>
      <c r="R16" s="700">
        <f>SUM(S16:W16)</f>
        <v>1</v>
      </c>
      <c r="S16" s="705">
        <v>1</v>
      </c>
      <c r="T16" s="705"/>
      <c r="U16" s="705"/>
      <c r="V16" s="705"/>
      <c r="W16" s="705"/>
      <c r="X16" s="194"/>
      <c r="Y16" s="194"/>
    </row>
    <row r="17" spans="1:25" s="182" customFormat="1" ht="17.25" customHeight="1">
      <c r="A17" s="706" t="s">
        <v>16</v>
      </c>
      <c r="B17" s="699" t="s">
        <v>223</v>
      </c>
      <c r="C17" s="704"/>
      <c r="D17" s="704"/>
      <c r="E17" s="691">
        <f t="shared" si="3"/>
        <v>0</v>
      </c>
      <c r="F17" s="704"/>
      <c r="G17" s="705"/>
      <c r="H17" s="691">
        <f t="shared" si="4"/>
        <v>0</v>
      </c>
      <c r="I17" s="704"/>
      <c r="J17" s="704"/>
      <c r="K17" s="704"/>
      <c r="L17" s="705"/>
      <c r="M17" s="705"/>
      <c r="N17" s="704"/>
      <c r="O17" s="705"/>
      <c r="P17" s="705"/>
      <c r="Q17" s="703"/>
      <c r="R17" s="700">
        <f>SUM(S17:W17)</f>
        <v>0</v>
      </c>
      <c r="S17" s="705"/>
      <c r="T17" s="705"/>
      <c r="U17" s="705"/>
      <c r="V17" s="705"/>
      <c r="W17" s="705"/>
      <c r="X17" s="707"/>
      <c r="Y17" s="707"/>
    </row>
    <row r="18" spans="1:25" s="184" customFormat="1" ht="17.25" customHeight="1">
      <c r="A18" s="696" t="s">
        <v>14</v>
      </c>
      <c r="B18" s="697" t="s">
        <v>352</v>
      </c>
      <c r="C18" s="691">
        <f aca="true" t="shared" si="6" ref="C18:W18">SUM(C19:C20)</f>
        <v>1</v>
      </c>
      <c r="D18" s="691">
        <f t="shared" si="6"/>
        <v>0</v>
      </c>
      <c r="E18" s="691">
        <f t="shared" si="6"/>
        <v>1</v>
      </c>
      <c r="F18" s="691">
        <f t="shared" si="6"/>
        <v>0</v>
      </c>
      <c r="G18" s="691">
        <f t="shared" si="6"/>
        <v>1</v>
      </c>
      <c r="H18" s="691">
        <f t="shared" si="6"/>
        <v>1</v>
      </c>
      <c r="I18" s="691">
        <f t="shared" si="6"/>
        <v>0</v>
      </c>
      <c r="J18" s="691">
        <f t="shared" si="6"/>
        <v>0</v>
      </c>
      <c r="K18" s="691">
        <f t="shared" si="6"/>
        <v>0</v>
      </c>
      <c r="L18" s="691">
        <f t="shared" si="6"/>
        <v>0</v>
      </c>
      <c r="M18" s="691">
        <f t="shared" si="6"/>
        <v>0</v>
      </c>
      <c r="N18" s="691">
        <f t="shared" si="6"/>
        <v>0</v>
      </c>
      <c r="O18" s="691">
        <f t="shared" si="6"/>
        <v>0</v>
      </c>
      <c r="P18" s="691">
        <f t="shared" si="6"/>
        <v>1</v>
      </c>
      <c r="Q18" s="691">
        <f t="shared" si="6"/>
        <v>0</v>
      </c>
      <c r="R18" s="691">
        <f t="shared" si="6"/>
        <v>1</v>
      </c>
      <c r="S18" s="691">
        <f t="shared" si="6"/>
        <v>1</v>
      </c>
      <c r="T18" s="691">
        <f t="shared" si="6"/>
        <v>0</v>
      </c>
      <c r="U18" s="691">
        <f t="shared" si="6"/>
        <v>0</v>
      </c>
      <c r="V18" s="691">
        <f t="shared" si="6"/>
        <v>0</v>
      </c>
      <c r="W18" s="691">
        <f t="shared" si="6"/>
        <v>0</v>
      </c>
      <c r="X18" s="194"/>
      <c r="Y18" s="194"/>
    </row>
    <row r="19" spans="1:25" s="184" customFormat="1" ht="17.25" customHeight="1">
      <c r="A19" s="708" t="s">
        <v>17</v>
      </c>
      <c r="B19" s="699" t="s">
        <v>222</v>
      </c>
      <c r="C19" s="704">
        <v>1</v>
      </c>
      <c r="D19" s="704"/>
      <c r="E19" s="691">
        <v>1</v>
      </c>
      <c r="F19" s="704"/>
      <c r="G19" s="705">
        <v>1</v>
      </c>
      <c r="H19" s="691">
        <f t="shared" si="4"/>
        <v>1</v>
      </c>
      <c r="I19" s="704"/>
      <c r="J19" s="704"/>
      <c r="K19" s="704"/>
      <c r="L19" s="705"/>
      <c r="M19" s="705"/>
      <c r="N19" s="704"/>
      <c r="O19" s="705"/>
      <c r="P19" s="705">
        <v>1</v>
      </c>
      <c r="Q19" s="703"/>
      <c r="R19" s="704">
        <f>SUM(S19:W19)</f>
        <v>1</v>
      </c>
      <c r="S19" s="705">
        <v>1</v>
      </c>
      <c r="T19" s="705"/>
      <c r="U19" s="705"/>
      <c r="V19" s="705"/>
      <c r="W19" s="705"/>
      <c r="X19" s="194"/>
      <c r="Y19" s="194"/>
    </row>
    <row r="20" spans="1:23" s="182" customFormat="1" ht="17.25" customHeight="1">
      <c r="A20" s="708" t="s">
        <v>18</v>
      </c>
      <c r="B20" s="699" t="s">
        <v>223</v>
      </c>
      <c r="C20" s="704"/>
      <c r="D20" s="704"/>
      <c r="E20" s="691">
        <f t="shared" si="3"/>
        <v>0</v>
      </c>
      <c r="F20" s="704"/>
      <c r="G20" s="705"/>
      <c r="H20" s="691">
        <f t="shared" si="4"/>
        <v>0</v>
      </c>
      <c r="I20" s="704"/>
      <c r="J20" s="704"/>
      <c r="K20" s="704"/>
      <c r="L20" s="705"/>
      <c r="M20" s="705"/>
      <c r="N20" s="704"/>
      <c r="O20" s="705"/>
      <c r="P20" s="705"/>
      <c r="Q20" s="703"/>
      <c r="R20" s="704">
        <f>SUM(S20:W20)</f>
        <v>0</v>
      </c>
      <c r="S20" s="705"/>
      <c r="T20" s="705"/>
      <c r="U20" s="705"/>
      <c r="V20" s="705"/>
      <c r="W20" s="705"/>
    </row>
    <row r="21" spans="1:25" s="184" customFormat="1" ht="17.25" customHeight="1">
      <c r="A21" s="698" t="s">
        <v>19</v>
      </c>
      <c r="B21" s="697" t="s">
        <v>354</v>
      </c>
      <c r="C21" s="691">
        <f aca="true" t="shared" si="7" ref="C21:W21">SUM(C22:C23)</f>
        <v>2</v>
      </c>
      <c r="D21" s="691">
        <f t="shared" si="7"/>
        <v>0</v>
      </c>
      <c r="E21" s="691">
        <f t="shared" si="7"/>
        <v>2</v>
      </c>
      <c r="F21" s="691">
        <f t="shared" si="7"/>
        <v>0</v>
      </c>
      <c r="G21" s="691">
        <f t="shared" si="7"/>
        <v>2</v>
      </c>
      <c r="H21" s="691">
        <f t="shared" si="7"/>
        <v>2</v>
      </c>
      <c r="I21" s="691">
        <f t="shared" si="7"/>
        <v>0</v>
      </c>
      <c r="J21" s="691">
        <f t="shared" si="7"/>
        <v>0</v>
      </c>
      <c r="K21" s="691">
        <f t="shared" si="7"/>
        <v>0</v>
      </c>
      <c r="L21" s="691">
        <f t="shared" si="7"/>
        <v>0</v>
      </c>
      <c r="M21" s="691">
        <f t="shared" si="7"/>
        <v>0</v>
      </c>
      <c r="N21" s="691">
        <f t="shared" si="7"/>
        <v>0</v>
      </c>
      <c r="O21" s="691">
        <f t="shared" si="7"/>
        <v>0</v>
      </c>
      <c r="P21" s="691">
        <f t="shared" si="7"/>
        <v>2</v>
      </c>
      <c r="Q21" s="691">
        <f t="shared" si="7"/>
        <v>0</v>
      </c>
      <c r="R21" s="691">
        <f t="shared" si="7"/>
        <v>2</v>
      </c>
      <c r="S21" s="691">
        <f t="shared" si="7"/>
        <v>2</v>
      </c>
      <c r="T21" s="691">
        <f t="shared" si="7"/>
        <v>0</v>
      </c>
      <c r="U21" s="691">
        <f t="shared" si="7"/>
        <v>0</v>
      </c>
      <c r="V21" s="691">
        <f t="shared" si="7"/>
        <v>0</v>
      </c>
      <c r="W21" s="691">
        <f t="shared" si="7"/>
        <v>0</v>
      </c>
      <c r="X21" s="194"/>
      <c r="Y21" s="194"/>
    </row>
    <row r="22" spans="1:25" s="184" customFormat="1" ht="17.25" customHeight="1">
      <c r="A22" s="698" t="s">
        <v>47</v>
      </c>
      <c r="B22" s="699" t="s">
        <v>222</v>
      </c>
      <c r="C22" s="704">
        <v>2</v>
      </c>
      <c r="D22" s="704"/>
      <c r="E22" s="691">
        <f t="shared" si="3"/>
        <v>2</v>
      </c>
      <c r="F22" s="704"/>
      <c r="G22" s="705">
        <v>2</v>
      </c>
      <c r="H22" s="691">
        <f t="shared" si="4"/>
        <v>2</v>
      </c>
      <c r="I22" s="704"/>
      <c r="J22" s="704"/>
      <c r="K22" s="704"/>
      <c r="L22" s="705"/>
      <c r="M22" s="705"/>
      <c r="N22" s="704"/>
      <c r="O22" s="705"/>
      <c r="P22" s="705">
        <v>2</v>
      </c>
      <c r="Q22" s="703"/>
      <c r="R22" s="704">
        <f>SUM(S22:W22)</f>
        <v>2</v>
      </c>
      <c r="S22" s="705">
        <v>2</v>
      </c>
      <c r="T22" s="705"/>
      <c r="U22" s="705"/>
      <c r="V22" s="705"/>
      <c r="W22" s="705"/>
      <c r="X22" s="194"/>
      <c r="Y22" s="194"/>
    </row>
    <row r="23" spans="1:25" s="182" customFormat="1" ht="17.25" customHeight="1">
      <c r="A23" s="698" t="s">
        <v>48</v>
      </c>
      <c r="B23" s="699" t="s">
        <v>223</v>
      </c>
      <c r="C23" s="704"/>
      <c r="D23" s="704"/>
      <c r="E23" s="691">
        <f t="shared" si="3"/>
        <v>0</v>
      </c>
      <c r="F23" s="704"/>
      <c r="G23" s="705"/>
      <c r="H23" s="691">
        <f t="shared" si="4"/>
        <v>0</v>
      </c>
      <c r="I23" s="704"/>
      <c r="J23" s="704"/>
      <c r="K23" s="704"/>
      <c r="L23" s="705"/>
      <c r="M23" s="705"/>
      <c r="N23" s="704"/>
      <c r="O23" s="705"/>
      <c r="P23" s="705"/>
      <c r="Q23" s="703"/>
      <c r="R23" s="704">
        <f>SUM(S23:W23)</f>
        <v>0</v>
      </c>
      <c r="S23" s="705"/>
      <c r="T23" s="705"/>
      <c r="U23" s="705"/>
      <c r="V23" s="705"/>
      <c r="W23" s="705"/>
      <c r="X23" s="707"/>
      <c r="Y23" s="707"/>
    </row>
    <row r="24" spans="1:25" s="184" customFormat="1" ht="17.25" customHeight="1">
      <c r="A24" s="696" t="s">
        <v>22</v>
      </c>
      <c r="B24" s="697" t="s">
        <v>356</v>
      </c>
      <c r="C24" s="691">
        <f aca="true" t="shared" si="8" ref="C24:W24">SUM(C25:C26)</f>
        <v>2</v>
      </c>
      <c r="D24" s="691">
        <f t="shared" si="8"/>
        <v>0</v>
      </c>
      <c r="E24" s="691">
        <f t="shared" si="8"/>
        <v>2</v>
      </c>
      <c r="F24" s="691">
        <f t="shared" si="8"/>
        <v>0</v>
      </c>
      <c r="G24" s="691">
        <f t="shared" si="8"/>
        <v>2</v>
      </c>
      <c r="H24" s="691">
        <f t="shared" si="8"/>
        <v>2</v>
      </c>
      <c r="I24" s="691">
        <f t="shared" si="8"/>
        <v>0</v>
      </c>
      <c r="J24" s="691">
        <f t="shared" si="8"/>
        <v>0</v>
      </c>
      <c r="K24" s="691">
        <f t="shared" si="8"/>
        <v>0</v>
      </c>
      <c r="L24" s="691">
        <f t="shared" si="8"/>
        <v>0</v>
      </c>
      <c r="M24" s="691">
        <f t="shared" si="8"/>
        <v>0</v>
      </c>
      <c r="N24" s="691">
        <f t="shared" si="8"/>
        <v>0</v>
      </c>
      <c r="O24" s="691">
        <f t="shared" si="8"/>
        <v>0</v>
      </c>
      <c r="P24" s="691">
        <f t="shared" si="8"/>
        <v>2</v>
      </c>
      <c r="Q24" s="691">
        <f t="shared" si="8"/>
        <v>0</v>
      </c>
      <c r="R24" s="691">
        <f t="shared" si="8"/>
        <v>2</v>
      </c>
      <c r="S24" s="691">
        <f t="shared" si="8"/>
        <v>0</v>
      </c>
      <c r="T24" s="691">
        <f t="shared" si="8"/>
        <v>1</v>
      </c>
      <c r="U24" s="691">
        <f t="shared" si="8"/>
        <v>0</v>
      </c>
      <c r="V24" s="691">
        <f t="shared" si="8"/>
        <v>1</v>
      </c>
      <c r="W24" s="691">
        <f t="shared" si="8"/>
        <v>0</v>
      </c>
      <c r="X24" s="194"/>
      <c r="Y24" s="194"/>
    </row>
    <row r="25" spans="1:25" s="184" customFormat="1" ht="17.25" customHeight="1">
      <c r="A25" s="708" t="s">
        <v>49</v>
      </c>
      <c r="B25" s="699" t="s">
        <v>222</v>
      </c>
      <c r="C25" s="704">
        <v>2</v>
      </c>
      <c r="D25" s="704"/>
      <c r="E25" s="691">
        <f t="shared" si="3"/>
        <v>2</v>
      </c>
      <c r="F25" s="704"/>
      <c r="G25" s="705">
        <v>2</v>
      </c>
      <c r="H25" s="691">
        <f t="shared" si="4"/>
        <v>2</v>
      </c>
      <c r="I25" s="704"/>
      <c r="J25" s="704"/>
      <c r="K25" s="704"/>
      <c r="L25" s="705">
        <v>0</v>
      </c>
      <c r="M25" s="705"/>
      <c r="N25" s="704"/>
      <c r="O25" s="705"/>
      <c r="P25" s="705">
        <v>2</v>
      </c>
      <c r="Q25" s="703"/>
      <c r="R25" s="704">
        <f>SUM(S25:W25)</f>
        <v>2</v>
      </c>
      <c r="S25" s="705"/>
      <c r="T25" s="705">
        <v>1</v>
      </c>
      <c r="U25" s="705"/>
      <c r="V25" s="705">
        <v>1</v>
      </c>
      <c r="W25" s="705"/>
      <c r="X25" s="194"/>
      <c r="Y25" s="194"/>
    </row>
    <row r="26" spans="1:23" s="182" customFormat="1" ht="17.25" customHeight="1">
      <c r="A26" s="708" t="s">
        <v>50</v>
      </c>
      <c r="B26" s="699" t="s">
        <v>223</v>
      </c>
      <c r="C26" s="704"/>
      <c r="D26" s="704"/>
      <c r="E26" s="691">
        <f t="shared" si="3"/>
        <v>0</v>
      </c>
      <c r="F26" s="704"/>
      <c r="G26" s="705"/>
      <c r="H26" s="691">
        <f t="shared" si="4"/>
        <v>0</v>
      </c>
      <c r="I26" s="704"/>
      <c r="J26" s="704"/>
      <c r="K26" s="704"/>
      <c r="L26" s="705"/>
      <c r="M26" s="705"/>
      <c r="N26" s="704"/>
      <c r="O26" s="705"/>
      <c r="P26" s="705"/>
      <c r="Q26" s="703"/>
      <c r="R26" s="704">
        <f>SUM(S26:W26)</f>
        <v>0</v>
      </c>
      <c r="S26" s="705"/>
      <c r="T26" s="705"/>
      <c r="U26" s="705"/>
      <c r="V26" s="705"/>
      <c r="W26" s="705"/>
    </row>
    <row r="27" spans="1:25" s="184" customFormat="1" ht="17.25" customHeight="1">
      <c r="A27" s="698" t="s">
        <v>23</v>
      </c>
      <c r="B27" s="697" t="s">
        <v>358</v>
      </c>
      <c r="C27" s="691">
        <f aca="true" t="shared" si="9" ref="C27:W27">SUM(C28:C29)</f>
        <v>0</v>
      </c>
      <c r="D27" s="691">
        <f t="shared" si="9"/>
        <v>0</v>
      </c>
      <c r="E27" s="691">
        <f t="shared" si="9"/>
        <v>0</v>
      </c>
      <c r="F27" s="691">
        <f t="shared" si="9"/>
        <v>0</v>
      </c>
      <c r="G27" s="691">
        <f t="shared" si="9"/>
        <v>0</v>
      </c>
      <c r="H27" s="691">
        <f t="shared" si="9"/>
        <v>0</v>
      </c>
      <c r="I27" s="691">
        <f t="shared" si="9"/>
        <v>0</v>
      </c>
      <c r="J27" s="691">
        <f t="shared" si="9"/>
        <v>0</v>
      </c>
      <c r="K27" s="691">
        <f t="shared" si="9"/>
        <v>0</v>
      </c>
      <c r="L27" s="691">
        <f t="shared" si="9"/>
        <v>0</v>
      </c>
      <c r="M27" s="691">
        <f t="shared" si="9"/>
        <v>0</v>
      </c>
      <c r="N27" s="691">
        <f t="shared" si="9"/>
        <v>0</v>
      </c>
      <c r="O27" s="691">
        <f t="shared" si="9"/>
        <v>0</v>
      </c>
      <c r="P27" s="691">
        <f t="shared" si="9"/>
        <v>0</v>
      </c>
      <c r="Q27" s="691">
        <f t="shared" si="9"/>
        <v>0</v>
      </c>
      <c r="R27" s="691">
        <f t="shared" si="9"/>
        <v>0</v>
      </c>
      <c r="S27" s="691">
        <f t="shared" si="9"/>
        <v>0</v>
      </c>
      <c r="T27" s="691">
        <f t="shared" si="9"/>
        <v>0</v>
      </c>
      <c r="U27" s="691">
        <f t="shared" si="9"/>
        <v>0</v>
      </c>
      <c r="V27" s="691">
        <f t="shared" si="9"/>
        <v>0</v>
      </c>
      <c r="W27" s="691">
        <f t="shared" si="9"/>
        <v>0</v>
      </c>
      <c r="X27" s="194"/>
      <c r="Y27" s="194"/>
    </row>
    <row r="28" spans="1:25" s="184" customFormat="1" ht="17.25" customHeight="1">
      <c r="A28" s="698" t="s">
        <v>76</v>
      </c>
      <c r="B28" s="699" t="s">
        <v>222</v>
      </c>
      <c r="C28" s="704"/>
      <c r="D28" s="704"/>
      <c r="E28" s="691">
        <f t="shared" si="3"/>
        <v>0</v>
      </c>
      <c r="F28" s="704"/>
      <c r="G28" s="705"/>
      <c r="H28" s="691">
        <f t="shared" si="4"/>
        <v>0</v>
      </c>
      <c r="I28" s="704"/>
      <c r="J28" s="704"/>
      <c r="K28" s="704"/>
      <c r="L28" s="705"/>
      <c r="M28" s="705"/>
      <c r="N28" s="704"/>
      <c r="O28" s="705"/>
      <c r="P28" s="705"/>
      <c r="Q28" s="703"/>
      <c r="R28" s="704">
        <f>SUM(S28:W28)</f>
        <v>0</v>
      </c>
      <c r="S28" s="705"/>
      <c r="T28" s="705"/>
      <c r="U28" s="705"/>
      <c r="V28" s="705"/>
      <c r="W28" s="705"/>
      <c r="X28" s="194"/>
      <c r="Y28" s="194"/>
    </row>
    <row r="29" spans="1:25" s="182" customFormat="1" ht="17.25" customHeight="1">
      <c r="A29" s="698" t="s">
        <v>51</v>
      </c>
      <c r="B29" s="699" t="s">
        <v>223</v>
      </c>
      <c r="C29" s="704"/>
      <c r="D29" s="704"/>
      <c r="E29" s="691">
        <f t="shared" si="3"/>
        <v>0</v>
      </c>
      <c r="F29" s="704"/>
      <c r="G29" s="705"/>
      <c r="H29" s="691">
        <f t="shared" si="4"/>
        <v>0</v>
      </c>
      <c r="I29" s="704"/>
      <c r="J29" s="704"/>
      <c r="K29" s="704"/>
      <c r="L29" s="705"/>
      <c r="M29" s="705"/>
      <c r="N29" s="704"/>
      <c r="O29" s="705"/>
      <c r="P29" s="705"/>
      <c r="Q29" s="703"/>
      <c r="R29" s="704">
        <f>SUM(S29:W29)</f>
        <v>0</v>
      </c>
      <c r="S29" s="705"/>
      <c r="T29" s="705"/>
      <c r="U29" s="705"/>
      <c r="V29" s="705"/>
      <c r="W29" s="705"/>
      <c r="X29" s="707"/>
      <c r="Y29" s="707"/>
    </row>
    <row r="30" spans="1:25" s="184" customFormat="1" ht="17.25" customHeight="1">
      <c r="A30" s="696" t="s">
        <v>24</v>
      </c>
      <c r="B30" s="697" t="s">
        <v>360</v>
      </c>
      <c r="C30" s="691">
        <f aca="true" t="shared" si="10" ref="C30:W30">SUM(C31:C32)</f>
        <v>1</v>
      </c>
      <c r="D30" s="691">
        <f t="shared" si="10"/>
        <v>0</v>
      </c>
      <c r="E30" s="691">
        <f t="shared" si="10"/>
        <v>1</v>
      </c>
      <c r="F30" s="691">
        <f t="shared" si="10"/>
        <v>0</v>
      </c>
      <c r="G30" s="691">
        <f t="shared" si="10"/>
        <v>1</v>
      </c>
      <c r="H30" s="691">
        <f t="shared" si="10"/>
        <v>1</v>
      </c>
      <c r="I30" s="691">
        <f t="shared" si="10"/>
        <v>0</v>
      </c>
      <c r="J30" s="691">
        <f t="shared" si="10"/>
        <v>0</v>
      </c>
      <c r="K30" s="691">
        <f t="shared" si="10"/>
        <v>0</v>
      </c>
      <c r="L30" s="691">
        <f t="shared" si="10"/>
        <v>0</v>
      </c>
      <c r="M30" s="691">
        <f t="shared" si="10"/>
        <v>0</v>
      </c>
      <c r="N30" s="691">
        <f t="shared" si="10"/>
        <v>0</v>
      </c>
      <c r="O30" s="691">
        <f t="shared" si="10"/>
        <v>1</v>
      </c>
      <c r="P30" s="691">
        <f t="shared" si="10"/>
        <v>0</v>
      </c>
      <c r="Q30" s="691">
        <f t="shared" si="10"/>
        <v>0</v>
      </c>
      <c r="R30" s="691">
        <f t="shared" si="10"/>
        <v>1</v>
      </c>
      <c r="S30" s="691">
        <f t="shared" si="10"/>
        <v>0</v>
      </c>
      <c r="T30" s="691">
        <f t="shared" si="10"/>
        <v>0</v>
      </c>
      <c r="U30" s="691">
        <f t="shared" si="10"/>
        <v>0</v>
      </c>
      <c r="V30" s="691">
        <f t="shared" si="10"/>
        <v>1</v>
      </c>
      <c r="W30" s="691">
        <f t="shared" si="10"/>
        <v>0</v>
      </c>
      <c r="X30" s="194"/>
      <c r="Y30" s="194"/>
    </row>
    <row r="31" spans="1:25" s="184" customFormat="1" ht="17.25" customHeight="1">
      <c r="A31" s="708" t="s">
        <v>465</v>
      </c>
      <c r="B31" s="699" t="s">
        <v>222</v>
      </c>
      <c r="C31" s="704">
        <v>1</v>
      </c>
      <c r="D31" s="704"/>
      <c r="E31" s="691">
        <f t="shared" si="3"/>
        <v>1</v>
      </c>
      <c r="F31" s="704"/>
      <c r="G31" s="705">
        <v>1</v>
      </c>
      <c r="H31" s="691">
        <f t="shared" si="4"/>
        <v>1</v>
      </c>
      <c r="I31" s="704"/>
      <c r="J31" s="704"/>
      <c r="K31" s="704"/>
      <c r="L31" s="705"/>
      <c r="M31" s="705"/>
      <c r="N31" s="704"/>
      <c r="O31" s="705">
        <v>1</v>
      </c>
      <c r="P31" s="705"/>
      <c r="Q31" s="703"/>
      <c r="R31" s="704">
        <f>SUM(S31:W31)</f>
        <v>1</v>
      </c>
      <c r="S31" s="705"/>
      <c r="T31" s="705"/>
      <c r="U31" s="705"/>
      <c r="V31" s="705">
        <v>1</v>
      </c>
      <c r="W31" s="705"/>
      <c r="X31" s="194"/>
      <c r="Y31" s="194"/>
    </row>
    <row r="32" spans="1:23" s="182" customFormat="1" ht="17.25" customHeight="1">
      <c r="A32" s="708" t="s">
        <v>466</v>
      </c>
      <c r="B32" s="699" t="s">
        <v>223</v>
      </c>
      <c r="C32" s="704"/>
      <c r="D32" s="704"/>
      <c r="E32" s="691">
        <f t="shared" si="3"/>
        <v>0</v>
      </c>
      <c r="F32" s="704"/>
      <c r="G32" s="705"/>
      <c r="H32" s="691">
        <f t="shared" si="4"/>
        <v>0</v>
      </c>
      <c r="I32" s="704"/>
      <c r="J32" s="704"/>
      <c r="K32" s="704"/>
      <c r="L32" s="705"/>
      <c r="M32" s="705"/>
      <c r="N32" s="704"/>
      <c r="O32" s="705"/>
      <c r="P32" s="705"/>
      <c r="Q32" s="703"/>
      <c r="R32" s="704">
        <f>SUM(S32:W32)</f>
        <v>0</v>
      </c>
      <c r="S32" s="705"/>
      <c r="T32" s="705"/>
      <c r="U32" s="705"/>
      <c r="V32" s="705"/>
      <c r="W32" s="705"/>
    </row>
    <row r="33" spans="1:25" s="184" customFormat="1" ht="17.25" customHeight="1">
      <c r="A33" s="698" t="s">
        <v>25</v>
      </c>
      <c r="B33" s="697" t="s">
        <v>362</v>
      </c>
      <c r="C33" s="691">
        <f aca="true" t="shared" si="11" ref="C33:W33">SUM(C34:C35)</f>
        <v>2</v>
      </c>
      <c r="D33" s="691">
        <f t="shared" si="11"/>
        <v>0</v>
      </c>
      <c r="E33" s="691">
        <f t="shared" si="11"/>
        <v>2</v>
      </c>
      <c r="F33" s="691">
        <f t="shared" si="11"/>
        <v>0</v>
      </c>
      <c r="G33" s="691">
        <f t="shared" si="11"/>
        <v>2</v>
      </c>
      <c r="H33" s="691">
        <f t="shared" si="11"/>
        <v>2</v>
      </c>
      <c r="I33" s="691">
        <f t="shared" si="11"/>
        <v>0</v>
      </c>
      <c r="J33" s="691">
        <f t="shared" si="11"/>
        <v>0</v>
      </c>
      <c r="K33" s="691">
        <f t="shared" si="11"/>
        <v>0</v>
      </c>
      <c r="L33" s="691">
        <f t="shared" si="11"/>
        <v>0</v>
      </c>
      <c r="M33" s="691">
        <f t="shared" si="11"/>
        <v>0</v>
      </c>
      <c r="N33" s="691">
        <f t="shared" si="11"/>
        <v>0</v>
      </c>
      <c r="O33" s="691">
        <f t="shared" si="11"/>
        <v>0</v>
      </c>
      <c r="P33" s="691">
        <f t="shared" si="11"/>
        <v>2</v>
      </c>
      <c r="Q33" s="691">
        <f t="shared" si="11"/>
        <v>0</v>
      </c>
      <c r="R33" s="691">
        <f t="shared" si="11"/>
        <v>2</v>
      </c>
      <c r="S33" s="691">
        <f t="shared" si="11"/>
        <v>1</v>
      </c>
      <c r="T33" s="691">
        <f t="shared" si="11"/>
        <v>0</v>
      </c>
      <c r="U33" s="691">
        <f t="shared" si="11"/>
        <v>0</v>
      </c>
      <c r="V33" s="691">
        <f t="shared" si="11"/>
        <v>1</v>
      </c>
      <c r="W33" s="691">
        <f t="shared" si="11"/>
        <v>0</v>
      </c>
      <c r="X33" s="194"/>
      <c r="Y33" s="194"/>
    </row>
    <row r="34" spans="1:25" s="184" customFormat="1" ht="17.25" customHeight="1">
      <c r="A34" s="698" t="s">
        <v>467</v>
      </c>
      <c r="B34" s="699" t="s">
        <v>222</v>
      </c>
      <c r="C34" s="704">
        <v>2</v>
      </c>
      <c r="D34" s="704"/>
      <c r="E34" s="691">
        <f t="shared" si="3"/>
        <v>2</v>
      </c>
      <c r="F34" s="704"/>
      <c r="G34" s="705">
        <v>2</v>
      </c>
      <c r="H34" s="691">
        <f t="shared" si="4"/>
        <v>2</v>
      </c>
      <c r="I34" s="704"/>
      <c r="J34" s="704"/>
      <c r="K34" s="704"/>
      <c r="L34" s="705"/>
      <c r="M34" s="705"/>
      <c r="N34" s="704"/>
      <c r="O34" s="705"/>
      <c r="P34" s="705">
        <v>2</v>
      </c>
      <c r="Q34" s="703"/>
      <c r="R34" s="704">
        <f>SUM(S34:W34)</f>
        <v>2</v>
      </c>
      <c r="S34" s="705">
        <v>1</v>
      </c>
      <c r="T34" s="705"/>
      <c r="U34" s="705"/>
      <c r="V34" s="705">
        <v>1</v>
      </c>
      <c r="W34" s="705"/>
      <c r="X34" s="194"/>
      <c r="Y34" s="194"/>
    </row>
    <row r="35" spans="1:25" s="182" customFormat="1" ht="17.25" customHeight="1">
      <c r="A35" s="698" t="s">
        <v>468</v>
      </c>
      <c r="B35" s="699" t="s">
        <v>223</v>
      </c>
      <c r="C35" s="704"/>
      <c r="D35" s="704"/>
      <c r="E35" s="691">
        <f t="shared" si="3"/>
        <v>0</v>
      </c>
      <c r="F35" s="704"/>
      <c r="G35" s="705"/>
      <c r="H35" s="691">
        <f t="shared" si="4"/>
        <v>0</v>
      </c>
      <c r="I35" s="704"/>
      <c r="J35" s="704"/>
      <c r="K35" s="704"/>
      <c r="L35" s="705"/>
      <c r="M35" s="705"/>
      <c r="N35" s="704"/>
      <c r="O35" s="705"/>
      <c r="P35" s="705"/>
      <c r="Q35" s="703"/>
      <c r="R35" s="704">
        <f>SUM(S35:W35)</f>
        <v>0</v>
      </c>
      <c r="S35" s="705"/>
      <c r="T35" s="705"/>
      <c r="U35" s="705"/>
      <c r="V35" s="705"/>
      <c r="W35" s="705"/>
      <c r="X35" s="707"/>
      <c r="Y35" s="707"/>
    </row>
    <row r="36" spans="1:25" s="184" customFormat="1" ht="17.25" customHeight="1">
      <c r="A36" s="696" t="s">
        <v>26</v>
      </c>
      <c r="B36" s="697" t="s">
        <v>364</v>
      </c>
      <c r="C36" s="691">
        <f aca="true" t="shared" si="12" ref="C36:W36">SUM(C37:C38)</f>
        <v>3</v>
      </c>
      <c r="D36" s="691">
        <f t="shared" si="12"/>
        <v>0</v>
      </c>
      <c r="E36" s="691">
        <f t="shared" si="12"/>
        <v>3</v>
      </c>
      <c r="F36" s="691">
        <f t="shared" si="12"/>
        <v>0</v>
      </c>
      <c r="G36" s="691">
        <f t="shared" si="12"/>
        <v>3</v>
      </c>
      <c r="H36" s="691">
        <f t="shared" si="12"/>
        <v>3</v>
      </c>
      <c r="I36" s="691">
        <f t="shared" si="12"/>
        <v>0</v>
      </c>
      <c r="J36" s="691">
        <f t="shared" si="12"/>
        <v>0</v>
      </c>
      <c r="K36" s="691">
        <f t="shared" si="12"/>
        <v>0</v>
      </c>
      <c r="L36" s="691">
        <f t="shared" si="12"/>
        <v>0</v>
      </c>
      <c r="M36" s="691">
        <f t="shared" si="12"/>
        <v>0</v>
      </c>
      <c r="N36" s="691">
        <f t="shared" si="12"/>
        <v>0</v>
      </c>
      <c r="O36" s="691">
        <f t="shared" si="12"/>
        <v>0</v>
      </c>
      <c r="P36" s="691">
        <f t="shared" si="12"/>
        <v>3</v>
      </c>
      <c r="Q36" s="691">
        <f t="shared" si="12"/>
        <v>0</v>
      </c>
      <c r="R36" s="691">
        <f t="shared" si="12"/>
        <v>3</v>
      </c>
      <c r="S36" s="691">
        <f t="shared" si="12"/>
        <v>0</v>
      </c>
      <c r="T36" s="691">
        <f t="shared" si="12"/>
        <v>1</v>
      </c>
      <c r="U36" s="691">
        <f t="shared" si="12"/>
        <v>0</v>
      </c>
      <c r="V36" s="691">
        <f t="shared" si="12"/>
        <v>2</v>
      </c>
      <c r="W36" s="691">
        <f t="shared" si="12"/>
        <v>0</v>
      </c>
      <c r="X36" s="194"/>
      <c r="Y36" s="194"/>
    </row>
    <row r="37" spans="1:25" s="184" customFormat="1" ht="17.25" customHeight="1">
      <c r="A37" s="708" t="s">
        <v>469</v>
      </c>
      <c r="B37" s="699" t="s">
        <v>222</v>
      </c>
      <c r="C37" s="704">
        <v>3</v>
      </c>
      <c r="D37" s="704"/>
      <c r="E37" s="691">
        <f t="shared" si="3"/>
        <v>3</v>
      </c>
      <c r="F37" s="704"/>
      <c r="G37" s="705">
        <v>3</v>
      </c>
      <c r="H37" s="691">
        <f t="shared" si="4"/>
        <v>3</v>
      </c>
      <c r="I37" s="704"/>
      <c r="J37" s="704"/>
      <c r="K37" s="704"/>
      <c r="L37" s="705"/>
      <c r="M37" s="705"/>
      <c r="N37" s="704"/>
      <c r="O37" s="705"/>
      <c r="P37" s="705">
        <v>3</v>
      </c>
      <c r="Q37" s="703"/>
      <c r="R37" s="704">
        <f>SUM(S37:W37)</f>
        <v>3</v>
      </c>
      <c r="S37" s="705"/>
      <c r="T37" s="705">
        <v>1</v>
      </c>
      <c r="U37" s="705"/>
      <c r="V37" s="705">
        <v>2</v>
      </c>
      <c r="W37" s="705"/>
      <c r="X37" s="194"/>
      <c r="Y37" s="194"/>
    </row>
    <row r="38" spans="1:23" s="182" customFormat="1" ht="17.25" customHeight="1">
      <c r="A38" s="708" t="s">
        <v>470</v>
      </c>
      <c r="B38" s="699" t="s">
        <v>223</v>
      </c>
      <c r="C38" s="704"/>
      <c r="D38" s="704"/>
      <c r="E38" s="691">
        <f t="shared" si="3"/>
        <v>0</v>
      </c>
      <c r="F38" s="704"/>
      <c r="G38" s="705"/>
      <c r="H38" s="691">
        <f t="shared" si="4"/>
        <v>0</v>
      </c>
      <c r="I38" s="704"/>
      <c r="J38" s="704"/>
      <c r="K38" s="704"/>
      <c r="L38" s="705"/>
      <c r="M38" s="705"/>
      <c r="N38" s="704"/>
      <c r="O38" s="705"/>
      <c r="P38" s="705"/>
      <c r="Q38" s="703"/>
      <c r="R38" s="704">
        <f>SUM(S38:W38)</f>
        <v>0</v>
      </c>
      <c r="S38" s="705"/>
      <c r="T38" s="705"/>
      <c r="U38" s="705"/>
      <c r="V38" s="705"/>
      <c r="W38" s="705"/>
    </row>
    <row r="39" spans="1:25" s="184" customFormat="1" ht="17.25" customHeight="1">
      <c r="A39" s="698" t="s">
        <v>27</v>
      </c>
      <c r="B39" s="697" t="s">
        <v>366</v>
      </c>
      <c r="C39" s="691">
        <f aca="true" t="shared" si="13" ref="C39:W39">SUM(C40:C41)</f>
        <v>2</v>
      </c>
      <c r="D39" s="691">
        <f t="shared" si="13"/>
        <v>0</v>
      </c>
      <c r="E39" s="691">
        <f t="shared" si="13"/>
        <v>2</v>
      </c>
      <c r="F39" s="691">
        <f t="shared" si="13"/>
        <v>0</v>
      </c>
      <c r="G39" s="691">
        <f t="shared" si="13"/>
        <v>2</v>
      </c>
      <c r="H39" s="691">
        <f t="shared" si="13"/>
        <v>2</v>
      </c>
      <c r="I39" s="691">
        <f t="shared" si="13"/>
        <v>0</v>
      </c>
      <c r="J39" s="691">
        <f t="shared" si="13"/>
        <v>0</v>
      </c>
      <c r="K39" s="691">
        <f t="shared" si="13"/>
        <v>0</v>
      </c>
      <c r="L39" s="691">
        <f t="shared" si="13"/>
        <v>0</v>
      </c>
      <c r="M39" s="691">
        <f t="shared" si="13"/>
        <v>1</v>
      </c>
      <c r="N39" s="691">
        <f t="shared" si="13"/>
        <v>0</v>
      </c>
      <c r="O39" s="691">
        <f t="shared" si="13"/>
        <v>0</v>
      </c>
      <c r="P39" s="691">
        <f t="shared" si="13"/>
        <v>1</v>
      </c>
      <c r="Q39" s="691">
        <f t="shared" si="13"/>
        <v>0</v>
      </c>
      <c r="R39" s="691">
        <f t="shared" si="13"/>
        <v>2</v>
      </c>
      <c r="S39" s="691">
        <f t="shared" si="13"/>
        <v>1</v>
      </c>
      <c r="T39" s="691">
        <f t="shared" si="13"/>
        <v>0</v>
      </c>
      <c r="U39" s="691">
        <f t="shared" si="13"/>
        <v>0</v>
      </c>
      <c r="V39" s="691">
        <f t="shared" si="13"/>
        <v>1</v>
      </c>
      <c r="W39" s="691">
        <f t="shared" si="13"/>
        <v>0</v>
      </c>
      <c r="X39" s="194"/>
      <c r="Y39" s="194"/>
    </row>
    <row r="40" spans="1:25" s="184" customFormat="1" ht="17.25" customHeight="1">
      <c r="A40" s="698" t="s">
        <v>471</v>
      </c>
      <c r="B40" s="699" t="s">
        <v>222</v>
      </c>
      <c r="C40" s="704">
        <v>2</v>
      </c>
      <c r="D40" s="704"/>
      <c r="E40" s="691">
        <f t="shared" si="3"/>
        <v>2</v>
      </c>
      <c r="F40" s="704"/>
      <c r="G40" s="705">
        <v>2</v>
      </c>
      <c r="H40" s="691">
        <f t="shared" si="4"/>
        <v>2</v>
      </c>
      <c r="I40" s="704"/>
      <c r="J40" s="704"/>
      <c r="K40" s="704"/>
      <c r="L40" s="705"/>
      <c r="M40" s="705">
        <v>1</v>
      </c>
      <c r="N40" s="704"/>
      <c r="O40" s="705"/>
      <c r="P40" s="705">
        <v>1</v>
      </c>
      <c r="Q40" s="703"/>
      <c r="R40" s="704">
        <f>SUM(S40:W40)</f>
        <v>2</v>
      </c>
      <c r="S40" s="705">
        <v>1</v>
      </c>
      <c r="T40" s="705"/>
      <c r="U40" s="705"/>
      <c r="V40" s="705">
        <v>1</v>
      </c>
      <c r="W40" s="705"/>
      <c r="X40" s="194"/>
      <c r="Y40" s="194"/>
    </row>
    <row r="41" spans="1:25" s="182" customFormat="1" ht="17.25" customHeight="1">
      <c r="A41" s="698" t="s">
        <v>472</v>
      </c>
      <c r="B41" s="699" t="s">
        <v>223</v>
      </c>
      <c r="C41" s="704"/>
      <c r="D41" s="704"/>
      <c r="E41" s="691">
        <f t="shared" si="3"/>
        <v>0</v>
      </c>
      <c r="F41" s="704"/>
      <c r="G41" s="705"/>
      <c r="H41" s="691">
        <f t="shared" si="4"/>
        <v>0</v>
      </c>
      <c r="I41" s="704"/>
      <c r="J41" s="704"/>
      <c r="K41" s="704"/>
      <c r="L41" s="705"/>
      <c r="M41" s="705"/>
      <c r="N41" s="704"/>
      <c r="O41" s="705"/>
      <c r="P41" s="705"/>
      <c r="Q41" s="703"/>
      <c r="R41" s="704">
        <f>SUM(S41:W41)</f>
        <v>0</v>
      </c>
      <c r="S41" s="705"/>
      <c r="T41" s="705"/>
      <c r="U41" s="705"/>
      <c r="V41" s="705"/>
      <c r="W41" s="705"/>
      <c r="X41" s="707"/>
      <c r="Y41" s="707"/>
    </row>
    <row r="42" spans="1:25" s="184" customFormat="1" ht="17.25" customHeight="1">
      <c r="A42" s="696" t="s">
        <v>29</v>
      </c>
      <c r="B42" s="697" t="s">
        <v>368</v>
      </c>
      <c r="C42" s="691">
        <f aca="true" t="shared" si="14" ref="C42:W42">SUM(C43:C44)</f>
        <v>1</v>
      </c>
      <c r="D42" s="691">
        <f t="shared" si="14"/>
        <v>0</v>
      </c>
      <c r="E42" s="691">
        <f t="shared" si="14"/>
        <v>1</v>
      </c>
      <c r="F42" s="691">
        <f t="shared" si="14"/>
        <v>0</v>
      </c>
      <c r="G42" s="691">
        <f t="shared" si="14"/>
        <v>1</v>
      </c>
      <c r="H42" s="691">
        <f t="shared" si="14"/>
        <v>1</v>
      </c>
      <c r="I42" s="691">
        <f t="shared" si="14"/>
        <v>0</v>
      </c>
      <c r="J42" s="691">
        <f t="shared" si="14"/>
        <v>0</v>
      </c>
      <c r="K42" s="691">
        <f t="shared" si="14"/>
        <v>0</v>
      </c>
      <c r="L42" s="691">
        <f t="shared" si="14"/>
        <v>1</v>
      </c>
      <c r="M42" s="691">
        <f t="shared" si="14"/>
        <v>0</v>
      </c>
      <c r="N42" s="691">
        <f t="shared" si="14"/>
        <v>0</v>
      </c>
      <c r="O42" s="691">
        <f t="shared" si="14"/>
        <v>0</v>
      </c>
      <c r="P42" s="691">
        <f t="shared" si="14"/>
        <v>0</v>
      </c>
      <c r="Q42" s="691">
        <f t="shared" si="14"/>
        <v>0</v>
      </c>
      <c r="R42" s="691">
        <f t="shared" si="14"/>
        <v>1</v>
      </c>
      <c r="S42" s="691">
        <f t="shared" si="14"/>
        <v>0</v>
      </c>
      <c r="T42" s="691">
        <f t="shared" si="14"/>
        <v>0</v>
      </c>
      <c r="U42" s="691">
        <f t="shared" si="14"/>
        <v>0</v>
      </c>
      <c r="V42" s="691">
        <f t="shared" si="14"/>
        <v>1</v>
      </c>
      <c r="W42" s="691">
        <f t="shared" si="14"/>
        <v>0</v>
      </c>
      <c r="X42" s="194"/>
      <c r="Y42" s="194"/>
    </row>
    <row r="43" spans="1:25" s="184" customFormat="1" ht="17.25" customHeight="1">
      <c r="A43" s="708" t="s">
        <v>473</v>
      </c>
      <c r="B43" s="699" t="s">
        <v>222</v>
      </c>
      <c r="C43" s="704">
        <v>1</v>
      </c>
      <c r="D43" s="704"/>
      <c r="E43" s="691">
        <f t="shared" si="3"/>
        <v>1</v>
      </c>
      <c r="F43" s="704"/>
      <c r="G43" s="705">
        <v>1</v>
      </c>
      <c r="H43" s="691">
        <f t="shared" si="4"/>
        <v>1</v>
      </c>
      <c r="I43" s="704"/>
      <c r="J43" s="704"/>
      <c r="K43" s="704"/>
      <c r="L43" s="705">
        <v>1</v>
      </c>
      <c r="M43" s="705"/>
      <c r="N43" s="704"/>
      <c r="O43" s="705"/>
      <c r="P43" s="705"/>
      <c r="Q43" s="703"/>
      <c r="R43" s="704">
        <f>SUM(S43:W43)</f>
        <v>1</v>
      </c>
      <c r="S43" s="705"/>
      <c r="T43" s="705"/>
      <c r="U43" s="705"/>
      <c r="V43" s="705">
        <v>1</v>
      </c>
      <c r="W43" s="705"/>
      <c r="X43" s="194"/>
      <c r="Y43" s="194"/>
    </row>
    <row r="44" spans="1:23" s="182" customFormat="1" ht="17.25" customHeight="1">
      <c r="A44" s="708" t="s">
        <v>474</v>
      </c>
      <c r="B44" s="699" t="s">
        <v>223</v>
      </c>
      <c r="C44" s="704"/>
      <c r="D44" s="704"/>
      <c r="E44" s="691">
        <f t="shared" si="3"/>
        <v>0</v>
      </c>
      <c r="F44" s="704"/>
      <c r="G44" s="705"/>
      <c r="H44" s="691">
        <f t="shared" si="4"/>
        <v>0</v>
      </c>
      <c r="I44" s="704"/>
      <c r="J44" s="704"/>
      <c r="K44" s="704"/>
      <c r="L44" s="705"/>
      <c r="M44" s="705"/>
      <c r="N44" s="704"/>
      <c r="O44" s="705"/>
      <c r="P44" s="705"/>
      <c r="Q44" s="703"/>
      <c r="R44" s="704">
        <f>SUM(S44:W44)</f>
        <v>0</v>
      </c>
      <c r="S44" s="705"/>
      <c r="T44" s="705"/>
      <c r="U44" s="705"/>
      <c r="V44" s="705"/>
      <c r="W44" s="705"/>
    </row>
    <row r="45" spans="1:25" s="184" customFormat="1" ht="17.25" customHeight="1">
      <c r="A45" s="698" t="s">
        <v>30</v>
      </c>
      <c r="B45" s="697" t="s">
        <v>370</v>
      </c>
      <c r="C45" s="691">
        <f aca="true" t="shared" si="15" ref="C45:W45">SUM(C46:C47)</f>
        <v>0</v>
      </c>
      <c r="D45" s="691">
        <f t="shared" si="15"/>
        <v>0</v>
      </c>
      <c r="E45" s="691">
        <f t="shared" si="15"/>
        <v>0</v>
      </c>
      <c r="F45" s="691">
        <f t="shared" si="15"/>
        <v>0</v>
      </c>
      <c r="G45" s="691">
        <f t="shared" si="15"/>
        <v>0</v>
      </c>
      <c r="H45" s="691">
        <f t="shared" si="15"/>
        <v>0</v>
      </c>
      <c r="I45" s="691">
        <f t="shared" si="15"/>
        <v>0</v>
      </c>
      <c r="J45" s="691">
        <f t="shared" si="15"/>
        <v>0</v>
      </c>
      <c r="K45" s="691">
        <f t="shared" si="15"/>
        <v>0</v>
      </c>
      <c r="L45" s="691">
        <f t="shared" si="15"/>
        <v>0</v>
      </c>
      <c r="M45" s="691">
        <f t="shared" si="15"/>
        <v>0</v>
      </c>
      <c r="N45" s="691">
        <f t="shared" si="15"/>
        <v>0</v>
      </c>
      <c r="O45" s="691">
        <f t="shared" si="15"/>
        <v>0</v>
      </c>
      <c r="P45" s="691">
        <f t="shared" si="15"/>
        <v>0</v>
      </c>
      <c r="Q45" s="691">
        <f t="shared" si="15"/>
        <v>0</v>
      </c>
      <c r="R45" s="691">
        <f t="shared" si="15"/>
        <v>0</v>
      </c>
      <c r="S45" s="691">
        <f t="shared" si="15"/>
        <v>0</v>
      </c>
      <c r="T45" s="691">
        <f t="shared" si="15"/>
        <v>0</v>
      </c>
      <c r="U45" s="691">
        <f t="shared" si="15"/>
        <v>0</v>
      </c>
      <c r="V45" s="691">
        <f t="shared" si="15"/>
        <v>0</v>
      </c>
      <c r="W45" s="691">
        <f t="shared" si="15"/>
        <v>0</v>
      </c>
      <c r="X45" s="194"/>
      <c r="Y45" s="194"/>
    </row>
    <row r="46" spans="1:25" s="184" customFormat="1" ht="17.25" customHeight="1">
      <c r="A46" s="698" t="s">
        <v>475</v>
      </c>
      <c r="B46" s="699" t="s">
        <v>222</v>
      </c>
      <c r="C46" s="704"/>
      <c r="D46" s="704"/>
      <c r="E46" s="691">
        <f t="shared" si="3"/>
        <v>0</v>
      </c>
      <c r="F46" s="704"/>
      <c r="G46" s="705"/>
      <c r="H46" s="691">
        <f t="shared" si="4"/>
        <v>0</v>
      </c>
      <c r="I46" s="704"/>
      <c r="J46" s="704"/>
      <c r="K46" s="704"/>
      <c r="L46" s="705"/>
      <c r="M46" s="705"/>
      <c r="N46" s="704"/>
      <c r="O46" s="705"/>
      <c r="P46" s="705"/>
      <c r="Q46" s="703"/>
      <c r="R46" s="704">
        <f>SUM(S46:W46)</f>
        <v>0</v>
      </c>
      <c r="S46" s="705"/>
      <c r="T46" s="705"/>
      <c r="U46" s="705"/>
      <c r="V46" s="705"/>
      <c r="W46" s="705"/>
      <c r="X46" s="194"/>
      <c r="Y46" s="194"/>
    </row>
    <row r="47" spans="1:25" s="182" customFormat="1" ht="17.25" customHeight="1">
      <c r="A47" s="698" t="s">
        <v>476</v>
      </c>
      <c r="B47" s="699" t="s">
        <v>223</v>
      </c>
      <c r="C47" s="704"/>
      <c r="D47" s="704"/>
      <c r="E47" s="691">
        <f t="shared" si="3"/>
        <v>0</v>
      </c>
      <c r="F47" s="704"/>
      <c r="G47" s="705"/>
      <c r="H47" s="691">
        <f t="shared" si="4"/>
        <v>0</v>
      </c>
      <c r="I47" s="704"/>
      <c r="J47" s="704"/>
      <c r="K47" s="704"/>
      <c r="L47" s="705"/>
      <c r="M47" s="705"/>
      <c r="N47" s="704"/>
      <c r="O47" s="705"/>
      <c r="P47" s="705"/>
      <c r="Q47" s="703"/>
      <c r="R47" s="704">
        <f>SUM(S47:W47)</f>
        <v>0</v>
      </c>
      <c r="S47" s="705"/>
      <c r="T47" s="705"/>
      <c r="U47" s="705"/>
      <c r="V47" s="705"/>
      <c r="W47" s="705"/>
      <c r="X47" s="707"/>
      <c r="Y47" s="707"/>
    </row>
    <row r="48" spans="1:25" s="184" customFormat="1" ht="17.25" customHeight="1">
      <c r="A48" s="696" t="s">
        <v>104</v>
      </c>
      <c r="B48" s="697" t="s">
        <v>372</v>
      </c>
      <c r="C48" s="691">
        <f aca="true" t="shared" si="16" ref="C48:W48">SUM(C49:C50)</f>
        <v>2</v>
      </c>
      <c r="D48" s="691">
        <f t="shared" si="16"/>
        <v>0</v>
      </c>
      <c r="E48" s="691">
        <f t="shared" si="16"/>
        <v>2</v>
      </c>
      <c r="F48" s="691">
        <f t="shared" si="16"/>
        <v>0</v>
      </c>
      <c r="G48" s="691">
        <f t="shared" si="16"/>
        <v>2</v>
      </c>
      <c r="H48" s="691">
        <f t="shared" si="16"/>
        <v>2</v>
      </c>
      <c r="I48" s="691">
        <f t="shared" si="16"/>
        <v>0</v>
      </c>
      <c r="J48" s="691">
        <f t="shared" si="16"/>
        <v>0</v>
      </c>
      <c r="K48" s="691">
        <f t="shared" si="16"/>
        <v>0</v>
      </c>
      <c r="L48" s="691">
        <f t="shared" si="16"/>
        <v>0</v>
      </c>
      <c r="M48" s="691">
        <f t="shared" si="16"/>
        <v>0</v>
      </c>
      <c r="N48" s="691">
        <f t="shared" si="16"/>
        <v>0</v>
      </c>
      <c r="O48" s="691">
        <f t="shared" si="16"/>
        <v>0</v>
      </c>
      <c r="P48" s="691">
        <f t="shared" si="16"/>
        <v>2</v>
      </c>
      <c r="Q48" s="691">
        <f t="shared" si="16"/>
        <v>0</v>
      </c>
      <c r="R48" s="691">
        <f t="shared" si="16"/>
        <v>2</v>
      </c>
      <c r="S48" s="691">
        <f t="shared" si="16"/>
        <v>0</v>
      </c>
      <c r="T48" s="691">
        <f t="shared" si="16"/>
        <v>0</v>
      </c>
      <c r="U48" s="691">
        <f t="shared" si="16"/>
        <v>0</v>
      </c>
      <c r="V48" s="691">
        <f t="shared" si="16"/>
        <v>2</v>
      </c>
      <c r="W48" s="691">
        <f t="shared" si="16"/>
        <v>0</v>
      </c>
      <c r="X48" s="194"/>
      <c r="Y48" s="194"/>
    </row>
    <row r="49" spans="1:25" s="184" customFormat="1" ht="17.25" customHeight="1">
      <c r="A49" s="708" t="s">
        <v>477</v>
      </c>
      <c r="B49" s="699" t="s">
        <v>222</v>
      </c>
      <c r="C49" s="704">
        <v>2</v>
      </c>
      <c r="D49" s="704"/>
      <c r="E49" s="691">
        <f t="shared" si="3"/>
        <v>2</v>
      </c>
      <c r="F49" s="704"/>
      <c r="G49" s="705">
        <v>2</v>
      </c>
      <c r="H49" s="691">
        <f t="shared" si="4"/>
        <v>2</v>
      </c>
      <c r="I49" s="704"/>
      <c r="J49" s="704"/>
      <c r="K49" s="704"/>
      <c r="L49" s="705"/>
      <c r="M49" s="705"/>
      <c r="N49" s="704"/>
      <c r="O49" s="705"/>
      <c r="P49" s="705">
        <v>2</v>
      </c>
      <c r="Q49" s="703"/>
      <c r="R49" s="704">
        <f>SUM(S49:W49)</f>
        <v>2</v>
      </c>
      <c r="S49" s="705"/>
      <c r="T49" s="705"/>
      <c r="U49" s="705"/>
      <c r="V49" s="705">
        <v>2</v>
      </c>
      <c r="W49" s="705"/>
      <c r="X49" s="194"/>
      <c r="Y49" s="194"/>
    </row>
    <row r="50" spans="1:23" s="182" customFormat="1" ht="17.25" customHeight="1">
      <c r="A50" s="708" t="s">
        <v>478</v>
      </c>
      <c r="B50" s="699" t="s">
        <v>223</v>
      </c>
      <c r="C50" s="704"/>
      <c r="D50" s="704"/>
      <c r="E50" s="691">
        <f t="shared" si="3"/>
        <v>0</v>
      </c>
      <c r="F50" s="704"/>
      <c r="G50" s="705"/>
      <c r="H50" s="691">
        <f t="shared" si="4"/>
        <v>0</v>
      </c>
      <c r="I50" s="704"/>
      <c r="J50" s="704"/>
      <c r="K50" s="704"/>
      <c r="L50" s="705"/>
      <c r="M50" s="705"/>
      <c r="N50" s="704"/>
      <c r="O50" s="705"/>
      <c r="P50" s="705"/>
      <c r="Q50" s="703"/>
      <c r="R50" s="704">
        <f>SUM(S50:W50)</f>
        <v>0</v>
      </c>
      <c r="S50" s="705"/>
      <c r="T50" s="705"/>
      <c r="U50" s="705"/>
      <c r="V50" s="705"/>
      <c r="W50" s="705"/>
    </row>
    <row r="51" spans="1:23" s="182" customFormat="1" ht="12" customHeight="1">
      <c r="A51" s="709"/>
      <c r="B51" s="710"/>
      <c r="C51" s="711"/>
      <c r="D51" s="711"/>
      <c r="E51" s="711"/>
      <c r="F51" s="711"/>
      <c r="G51" s="712"/>
      <c r="H51" s="711"/>
      <c r="I51" s="711"/>
      <c r="J51" s="711"/>
      <c r="K51" s="711"/>
      <c r="L51" s="712"/>
      <c r="M51" s="712"/>
      <c r="N51" s="711"/>
      <c r="O51" s="712"/>
      <c r="P51" s="712"/>
      <c r="Q51" s="712"/>
      <c r="R51" s="711"/>
      <c r="S51" s="712"/>
      <c r="T51" s="712"/>
      <c r="U51" s="712"/>
      <c r="V51" s="712"/>
      <c r="W51" s="712"/>
    </row>
    <row r="52" spans="1:23" s="7" customFormat="1" ht="18" customHeight="1">
      <c r="A52" s="713"/>
      <c r="B52" s="598" t="str">
        <f>TT!C7</f>
        <v>Đồng Tháp, ngày 03 tháng 3 năm 2020</v>
      </c>
      <c r="C52" s="598"/>
      <c r="D52" s="598"/>
      <c r="E52" s="598"/>
      <c r="F52" s="598"/>
      <c r="G52" s="598"/>
      <c r="H52" s="375"/>
      <c r="I52" s="375"/>
      <c r="J52" s="375"/>
      <c r="K52" s="714"/>
      <c r="L52" s="715"/>
      <c r="M52" s="715"/>
      <c r="N52" s="714"/>
      <c r="O52" s="715"/>
      <c r="P52" s="716" t="str">
        <f>TT!C4</f>
        <v>Đồng Tháp, ngày 03 tháng 3 năm 2020</v>
      </c>
      <c r="Q52" s="716"/>
      <c r="R52" s="716"/>
      <c r="S52" s="716"/>
      <c r="T52" s="716"/>
      <c r="U52" s="716"/>
      <c r="V52" s="716"/>
      <c r="W52" s="717"/>
    </row>
    <row r="53" spans="1:23" ht="30.75" customHeight="1">
      <c r="A53" s="120"/>
      <c r="B53" s="599" t="s">
        <v>299</v>
      </c>
      <c r="C53" s="599"/>
      <c r="D53" s="599"/>
      <c r="E53" s="599"/>
      <c r="F53" s="599"/>
      <c r="G53" s="599"/>
      <c r="H53" s="277"/>
      <c r="I53" s="277"/>
      <c r="J53" s="277"/>
      <c r="K53" s="285"/>
      <c r="L53" s="285"/>
      <c r="M53" s="285"/>
      <c r="N53" s="285"/>
      <c r="O53" s="282"/>
      <c r="P53" s="600" t="str">
        <f>TT!C5</f>
        <v>KT. CỤC TRƯỞNG
PHÓ CỤC TRƯỞNG</v>
      </c>
      <c r="Q53" s="600"/>
      <c r="R53" s="600"/>
      <c r="S53" s="600"/>
      <c r="T53" s="600"/>
      <c r="U53" s="600"/>
      <c r="V53" s="600"/>
      <c r="W53" s="282"/>
    </row>
    <row r="54" spans="2:22" ht="18" customHeight="1">
      <c r="B54" s="718"/>
      <c r="C54" s="718"/>
      <c r="D54" s="261"/>
      <c r="E54" s="261"/>
      <c r="F54" s="261"/>
      <c r="G54" s="718"/>
      <c r="H54" s="718"/>
      <c r="I54" s="718"/>
      <c r="J54" s="718"/>
      <c r="K54" s="261"/>
      <c r="L54" s="261"/>
      <c r="M54" s="261"/>
      <c r="N54" s="261"/>
      <c r="O54" s="261"/>
      <c r="P54" s="719"/>
      <c r="Q54" s="719"/>
      <c r="R54" s="719"/>
      <c r="S54" s="719"/>
      <c r="T54" s="719"/>
      <c r="U54" s="719"/>
      <c r="V54" s="719"/>
    </row>
    <row r="55" spans="2:22" ht="28.5" customHeight="1">
      <c r="B55" s="718"/>
      <c r="C55" s="718"/>
      <c r="D55" s="261"/>
      <c r="E55" s="261"/>
      <c r="F55" s="261"/>
      <c r="G55" s="718"/>
      <c r="H55" s="718"/>
      <c r="I55" s="718"/>
      <c r="J55" s="718"/>
      <c r="K55" s="261"/>
      <c r="L55" s="261"/>
      <c r="M55" s="261"/>
      <c r="N55" s="261"/>
      <c r="O55" s="261"/>
      <c r="P55" s="719"/>
      <c r="Q55" s="719"/>
      <c r="R55" s="719"/>
      <c r="S55" s="719"/>
      <c r="T55" s="719"/>
      <c r="U55" s="719"/>
      <c r="V55" s="719"/>
    </row>
    <row r="56" spans="2:22" ht="18" customHeight="1">
      <c r="B56" s="718"/>
      <c r="C56" s="718"/>
      <c r="D56" s="261"/>
      <c r="E56" s="261"/>
      <c r="F56" s="261"/>
      <c r="G56" s="718"/>
      <c r="H56" s="718"/>
      <c r="I56" s="718"/>
      <c r="J56" s="718"/>
      <c r="K56" s="261"/>
      <c r="L56" s="261"/>
      <c r="M56" s="261"/>
      <c r="N56" s="261"/>
      <c r="O56" s="261"/>
      <c r="P56" s="719"/>
      <c r="Q56" s="719"/>
      <c r="R56" s="719"/>
      <c r="S56" s="719"/>
      <c r="T56" s="719"/>
      <c r="U56" s="719"/>
      <c r="V56" s="719"/>
    </row>
    <row r="57" spans="2:22" ht="18" customHeight="1">
      <c r="B57" s="579" t="str">
        <f>TT!C6</f>
        <v>Nguyễn Chí Hòa</v>
      </c>
      <c r="C57" s="579"/>
      <c r="D57" s="579"/>
      <c r="E57" s="579"/>
      <c r="F57" s="579"/>
      <c r="G57" s="579"/>
      <c r="H57" s="277"/>
      <c r="I57" s="277"/>
      <c r="J57" s="277"/>
      <c r="K57" s="261"/>
      <c r="L57" s="261"/>
      <c r="M57" s="261"/>
      <c r="N57" s="261"/>
      <c r="O57" s="261"/>
      <c r="P57" s="720" t="str">
        <f>TT!C3</f>
        <v>Vũ Quang Hiện</v>
      </c>
      <c r="Q57" s="720"/>
      <c r="R57" s="720"/>
      <c r="S57" s="720"/>
      <c r="T57" s="720"/>
      <c r="U57" s="720"/>
      <c r="V57" s="720"/>
    </row>
  </sheetData>
  <sheetProtection formatCells="0" formatColumns="0" formatRows="0" insertRows="0" deleteRows="0"/>
  <mergeCells count="36">
    <mergeCell ref="H4:Q4"/>
    <mergeCell ref="R4:R7"/>
    <mergeCell ref="S4:W4"/>
    <mergeCell ref="H5:H7"/>
    <mergeCell ref="W5:W7"/>
    <mergeCell ref="S5:S7"/>
    <mergeCell ref="A1:E1"/>
    <mergeCell ref="F1:Q1"/>
    <mergeCell ref="R1:W1"/>
    <mergeCell ref="R2:W2"/>
    <mergeCell ref="C3:C7"/>
    <mergeCell ref="D3:D7"/>
    <mergeCell ref="A3:A7"/>
    <mergeCell ref="E6:E7"/>
    <mergeCell ref="R3:W3"/>
    <mergeCell ref="E4:G5"/>
    <mergeCell ref="E3:Q3"/>
    <mergeCell ref="I6:K6"/>
    <mergeCell ref="L6:N6"/>
    <mergeCell ref="O6:O7"/>
    <mergeCell ref="B3:B7"/>
    <mergeCell ref="P52:V52"/>
    <mergeCell ref="T5:T7"/>
    <mergeCell ref="I5:P5"/>
    <mergeCell ref="U5:U7"/>
    <mergeCell ref="F6:G6"/>
    <mergeCell ref="P57:V57"/>
    <mergeCell ref="B52:G52"/>
    <mergeCell ref="B53:G53"/>
    <mergeCell ref="B57:G57"/>
    <mergeCell ref="P53:V53"/>
    <mergeCell ref="P6:P7"/>
    <mergeCell ref="V5:V7"/>
    <mergeCell ref="Q5:Q7"/>
    <mergeCell ref="A9:B9"/>
    <mergeCell ref="A10:B10"/>
  </mergeCells>
  <printOptions/>
  <pageMargins left="0.33" right="0.31496062992126" top="0.42" bottom="0.39" header="0.31496062992126" footer="0.31496062992126"/>
  <pageSetup horizontalDpi="600" verticalDpi="600" orientation="landscape" paperSize="9" scale="89" r:id="rId1"/>
  <ignoredErrors>
    <ignoredError sqref="R11:R15" unlockedFormula="1"/>
  </ignoredErrors>
</worksheet>
</file>

<file path=xl/worksheets/sheet16.xml><?xml version="1.0" encoding="utf-8"?>
<worksheet xmlns="http://schemas.openxmlformats.org/spreadsheetml/2006/main" xmlns:r="http://schemas.openxmlformats.org/officeDocument/2006/relationships">
  <sheetPr>
    <tabColor rgb="FF0070C0"/>
  </sheetPr>
  <dimension ref="A1:V21"/>
  <sheetViews>
    <sheetView view="pageBreakPreview" zoomScaleSheetLayoutView="100" zoomScalePageLayoutView="0" workbookViewId="0" topLeftCell="A10">
      <selection activeCell="U6" sqref="U6:U7"/>
    </sheetView>
  </sheetViews>
  <sheetFormatPr defaultColWidth="9.00390625" defaultRowHeight="15.75"/>
  <cols>
    <col min="1" max="1" width="3.875" style="0" customWidth="1"/>
    <col min="2" max="2" width="17.50390625" style="0" customWidth="1"/>
    <col min="3" max="3" width="5.25390625" style="114" bestFit="1" customWidth="1"/>
    <col min="4" max="4" width="4.25390625" style="114" bestFit="1" customWidth="1"/>
    <col min="5" max="5" width="4.625" style="114" bestFit="1" customWidth="1"/>
    <col min="6" max="6" width="5.625" style="114" bestFit="1" customWidth="1"/>
    <col min="7" max="7" width="6.125" style="114" bestFit="1" customWidth="1"/>
    <col min="8" max="8" width="4.625" style="114" bestFit="1" customWidth="1"/>
    <col min="9" max="9" width="5.25390625" style="114" bestFit="1" customWidth="1"/>
    <col min="10" max="10" width="6.125" style="114" bestFit="1" customWidth="1"/>
    <col min="11" max="11" width="4.625" style="114" bestFit="1" customWidth="1"/>
    <col min="12" max="12" width="5.75390625" style="114" bestFit="1" customWidth="1"/>
    <col min="13" max="13" width="6.625" style="114" bestFit="1" customWidth="1"/>
    <col min="14" max="14" width="5.00390625" style="114" bestFit="1" customWidth="1"/>
    <col min="15" max="15" width="6.375" style="114" bestFit="1" customWidth="1"/>
    <col min="16" max="16" width="5.75390625" style="114" bestFit="1" customWidth="1"/>
    <col min="17" max="21" width="7.875" style="114" customWidth="1"/>
  </cols>
  <sheetData>
    <row r="1" spans="1:21" ht="67.5" customHeight="1">
      <c r="A1" s="491" t="s">
        <v>345</v>
      </c>
      <c r="B1" s="491"/>
      <c r="C1" s="491"/>
      <c r="D1" s="491"/>
      <c r="E1" s="491"/>
      <c r="F1" s="419" t="s">
        <v>224</v>
      </c>
      <c r="G1" s="419"/>
      <c r="H1" s="419"/>
      <c r="I1" s="419"/>
      <c r="J1" s="419"/>
      <c r="K1" s="419"/>
      <c r="L1" s="419"/>
      <c r="M1" s="419"/>
      <c r="N1" s="419"/>
      <c r="O1" s="419"/>
      <c r="P1" s="419"/>
      <c r="Q1" s="437" t="str">
        <f>TT!C2</f>
        <v>Đơn vị  báo cáo: 
Cục THADS tỉnh Đồng Tháp
Đơn vị nhận báo cáo:
Tổng Cục THADS</v>
      </c>
      <c r="R1" s="437"/>
      <c r="S1" s="437"/>
      <c r="T1" s="437"/>
      <c r="U1" s="437"/>
    </row>
    <row r="2" spans="17:21" ht="15.75" customHeight="1">
      <c r="Q2" s="612" t="s">
        <v>225</v>
      </c>
      <c r="R2" s="612"/>
      <c r="S2" s="612"/>
      <c r="T2" s="612"/>
      <c r="U2" s="612"/>
    </row>
    <row r="3" spans="1:21" ht="18.75" customHeight="1">
      <c r="A3" s="616" t="s">
        <v>136</v>
      </c>
      <c r="B3" s="616" t="s">
        <v>157</v>
      </c>
      <c r="C3" s="621" t="s">
        <v>226</v>
      </c>
      <c r="D3" s="621"/>
      <c r="E3" s="621"/>
      <c r="F3" s="621" t="s">
        <v>227</v>
      </c>
      <c r="G3" s="621"/>
      <c r="H3" s="621"/>
      <c r="I3" s="621" t="s">
        <v>228</v>
      </c>
      <c r="J3" s="621"/>
      <c r="K3" s="621"/>
      <c r="L3" s="621" t="s">
        <v>229</v>
      </c>
      <c r="M3" s="621"/>
      <c r="N3" s="621"/>
      <c r="O3" s="621"/>
      <c r="P3" s="621"/>
      <c r="Q3" s="621"/>
      <c r="R3" s="621"/>
      <c r="S3" s="621" t="s">
        <v>230</v>
      </c>
      <c r="T3" s="621"/>
      <c r="U3" s="621"/>
    </row>
    <row r="4" spans="1:21" ht="18.75" customHeight="1">
      <c r="A4" s="617"/>
      <c r="B4" s="617"/>
      <c r="C4" s="621"/>
      <c r="D4" s="621"/>
      <c r="E4" s="621"/>
      <c r="F4" s="621"/>
      <c r="G4" s="621"/>
      <c r="H4" s="621"/>
      <c r="I4" s="621"/>
      <c r="J4" s="621"/>
      <c r="K4" s="621"/>
      <c r="L4" s="621" t="s">
        <v>231</v>
      </c>
      <c r="M4" s="621"/>
      <c r="N4" s="621"/>
      <c r="O4" s="621"/>
      <c r="P4" s="621" t="s">
        <v>232</v>
      </c>
      <c r="Q4" s="621"/>
      <c r="R4" s="621"/>
      <c r="S4" s="621"/>
      <c r="T4" s="621"/>
      <c r="U4" s="621"/>
    </row>
    <row r="5" spans="1:21" ht="18.75" customHeight="1">
      <c r="A5" s="617"/>
      <c r="B5" s="617"/>
      <c r="C5" s="621"/>
      <c r="D5" s="621"/>
      <c r="E5" s="621"/>
      <c r="F5" s="621"/>
      <c r="G5" s="621"/>
      <c r="H5" s="621"/>
      <c r="I5" s="621"/>
      <c r="J5" s="621"/>
      <c r="K5" s="621"/>
      <c r="L5" s="616" t="s">
        <v>12</v>
      </c>
      <c r="M5" s="621" t="s">
        <v>4</v>
      </c>
      <c r="N5" s="621"/>
      <c r="O5" s="621"/>
      <c r="P5" s="616" t="s">
        <v>12</v>
      </c>
      <c r="Q5" s="621" t="s">
        <v>4</v>
      </c>
      <c r="R5" s="621"/>
      <c r="S5" s="621"/>
      <c r="T5" s="621"/>
      <c r="U5" s="621"/>
    </row>
    <row r="6" spans="1:21" ht="48" customHeight="1">
      <c r="A6" s="617"/>
      <c r="B6" s="617"/>
      <c r="C6" s="616" t="s">
        <v>233</v>
      </c>
      <c r="D6" s="616" t="s">
        <v>234</v>
      </c>
      <c r="E6" s="616" t="s">
        <v>235</v>
      </c>
      <c r="F6" s="616" t="s">
        <v>236</v>
      </c>
      <c r="G6" s="616" t="s">
        <v>234</v>
      </c>
      <c r="H6" s="616" t="s">
        <v>235</v>
      </c>
      <c r="I6" s="616" t="s">
        <v>233</v>
      </c>
      <c r="J6" s="616" t="s">
        <v>234</v>
      </c>
      <c r="K6" s="616" t="s">
        <v>235</v>
      </c>
      <c r="L6" s="617"/>
      <c r="M6" s="616" t="s">
        <v>222</v>
      </c>
      <c r="N6" s="616" t="s">
        <v>223</v>
      </c>
      <c r="O6" s="616" t="s">
        <v>237</v>
      </c>
      <c r="P6" s="617"/>
      <c r="Q6" s="616" t="s">
        <v>238</v>
      </c>
      <c r="R6" s="616" t="s">
        <v>239</v>
      </c>
      <c r="S6" s="616" t="s">
        <v>12</v>
      </c>
      <c r="T6" s="616" t="s">
        <v>240</v>
      </c>
      <c r="U6" s="616" t="s">
        <v>205</v>
      </c>
    </row>
    <row r="7" spans="1:21" ht="15.75">
      <c r="A7" s="618"/>
      <c r="B7" s="618"/>
      <c r="C7" s="618"/>
      <c r="D7" s="618"/>
      <c r="E7" s="618"/>
      <c r="F7" s="618"/>
      <c r="G7" s="618"/>
      <c r="H7" s="618"/>
      <c r="I7" s="618"/>
      <c r="J7" s="618"/>
      <c r="K7" s="618"/>
      <c r="L7" s="618"/>
      <c r="M7" s="618"/>
      <c r="N7" s="618"/>
      <c r="O7" s="618"/>
      <c r="P7" s="618"/>
      <c r="Q7" s="618"/>
      <c r="R7" s="618"/>
      <c r="S7" s="618"/>
      <c r="T7" s="618"/>
      <c r="U7" s="618"/>
    </row>
    <row r="8" spans="1:21" ht="15.75">
      <c r="A8" s="619" t="s">
        <v>3</v>
      </c>
      <c r="B8" s="619"/>
      <c r="C8" s="115">
        <v>1</v>
      </c>
      <c r="D8" s="116">
        <v>2</v>
      </c>
      <c r="E8" s="116">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v>19</v>
      </c>
    </row>
    <row r="9" spans="1:21" s="288" customFormat="1" ht="22.5" customHeight="1">
      <c r="A9" s="620" t="s">
        <v>12</v>
      </c>
      <c r="B9" s="620"/>
      <c r="C9" s="287"/>
      <c r="D9" s="287"/>
      <c r="E9" s="287"/>
      <c r="F9" s="287"/>
      <c r="G9" s="287"/>
      <c r="H9" s="287"/>
      <c r="I9" s="287"/>
      <c r="J9" s="287"/>
      <c r="K9" s="287"/>
      <c r="L9" s="287"/>
      <c r="M9" s="287"/>
      <c r="N9" s="287"/>
      <c r="O9" s="287"/>
      <c r="P9" s="287"/>
      <c r="Q9" s="287"/>
      <c r="R9" s="287"/>
      <c r="S9" s="287"/>
      <c r="T9" s="287"/>
      <c r="U9" s="287"/>
    </row>
    <row r="10" spans="1:21" s="288" customFormat="1" ht="22.5" customHeight="1">
      <c r="A10" s="289">
        <v>1</v>
      </c>
      <c r="B10" s="290" t="s">
        <v>241</v>
      </c>
      <c r="C10" s="287"/>
      <c r="D10" s="287"/>
      <c r="E10" s="287"/>
      <c r="F10" s="287"/>
      <c r="G10" s="287"/>
      <c r="H10" s="287"/>
      <c r="I10" s="287"/>
      <c r="J10" s="287"/>
      <c r="K10" s="287"/>
      <c r="L10" s="287"/>
      <c r="M10" s="287"/>
      <c r="N10" s="287"/>
      <c r="O10" s="287"/>
      <c r="P10" s="287"/>
      <c r="Q10" s="287"/>
      <c r="R10" s="287"/>
      <c r="S10" s="287"/>
      <c r="T10" s="287"/>
      <c r="U10" s="287"/>
    </row>
    <row r="11" spans="1:21" s="288" customFormat="1" ht="22.5" customHeight="1">
      <c r="A11" s="289">
        <v>2</v>
      </c>
      <c r="B11" s="290" t="s">
        <v>242</v>
      </c>
      <c r="C11" s="287"/>
      <c r="D11" s="287"/>
      <c r="E11" s="287"/>
      <c r="F11" s="287"/>
      <c r="G11" s="287"/>
      <c r="H11" s="287"/>
      <c r="I11" s="287"/>
      <c r="J11" s="287"/>
      <c r="K11" s="287"/>
      <c r="L11" s="287"/>
      <c r="M11" s="287"/>
      <c r="N11" s="287"/>
      <c r="O11" s="287"/>
      <c r="P11" s="287"/>
      <c r="Q11" s="287"/>
      <c r="R11" s="287"/>
      <c r="S11" s="287"/>
      <c r="T11" s="287"/>
      <c r="U11" s="287"/>
    </row>
    <row r="12" spans="1:21" s="288" customFormat="1" ht="22.5" customHeight="1">
      <c r="A12" s="289">
        <v>3</v>
      </c>
      <c r="B12" s="290" t="s">
        <v>242</v>
      </c>
      <c r="C12" s="287"/>
      <c r="D12" s="287"/>
      <c r="E12" s="287"/>
      <c r="F12" s="287"/>
      <c r="G12" s="287"/>
      <c r="H12" s="287"/>
      <c r="I12" s="287"/>
      <c r="J12" s="287"/>
      <c r="K12" s="287"/>
      <c r="L12" s="287"/>
      <c r="M12" s="287"/>
      <c r="N12" s="287"/>
      <c r="O12" s="287"/>
      <c r="P12" s="287"/>
      <c r="Q12" s="287"/>
      <c r="R12" s="287"/>
      <c r="S12" s="287"/>
      <c r="T12" s="287"/>
      <c r="U12" s="287"/>
    </row>
    <row r="13" spans="1:21" s="288" customFormat="1" ht="22.5" customHeight="1">
      <c r="A13" s="290" t="s">
        <v>9</v>
      </c>
      <c r="B13" s="291" t="s">
        <v>9</v>
      </c>
      <c r="C13" s="287"/>
      <c r="D13" s="287"/>
      <c r="E13" s="287"/>
      <c r="F13" s="287"/>
      <c r="G13" s="287"/>
      <c r="H13" s="287"/>
      <c r="I13" s="287"/>
      <c r="J13" s="287"/>
      <c r="K13" s="287"/>
      <c r="L13" s="287"/>
      <c r="M13" s="287"/>
      <c r="N13" s="287"/>
      <c r="O13" s="287"/>
      <c r="P13" s="287"/>
      <c r="Q13" s="287"/>
      <c r="R13" s="287"/>
      <c r="S13" s="287"/>
      <c r="T13" s="287"/>
      <c r="U13" s="287"/>
    </row>
    <row r="14" spans="1:22" ht="17.25" customHeight="1">
      <c r="A14" s="206"/>
      <c r="B14" s="587" t="str">
        <f>TT!C7</f>
        <v>Đồng Tháp, ngày 03 tháng 3 năm 2020</v>
      </c>
      <c r="C14" s="587"/>
      <c r="D14" s="587"/>
      <c r="E14" s="587"/>
      <c r="F14" s="587"/>
      <c r="G14" s="587"/>
      <c r="H14" s="276"/>
      <c r="I14" s="276"/>
      <c r="J14" s="276"/>
      <c r="K14" s="283"/>
      <c r="L14" s="284"/>
      <c r="M14" s="284"/>
      <c r="N14" s="283"/>
      <c r="O14" s="622" t="str">
        <f>TT!C4</f>
        <v>Đồng Tháp, ngày 03 tháng 3 năm 2020</v>
      </c>
      <c r="P14" s="622"/>
      <c r="Q14" s="622"/>
      <c r="R14" s="622"/>
      <c r="S14" s="622"/>
      <c r="T14" s="622"/>
      <c r="U14" s="263"/>
      <c r="V14" s="207"/>
    </row>
    <row r="15" spans="1:22" ht="17.25" customHeight="1">
      <c r="A15" s="120"/>
      <c r="B15" s="579" t="s">
        <v>299</v>
      </c>
      <c r="C15" s="579"/>
      <c r="D15" s="579"/>
      <c r="E15" s="579"/>
      <c r="F15" s="579"/>
      <c r="G15" s="579"/>
      <c r="H15" s="277"/>
      <c r="I15" s="277"/>
      <c r="J15" s="277"/>
      <c r="K15" s="285"/>
      <c r="L15" s="285"/>
      <c r="M15" s="285"/>
      <c r="N15" s="286"/>
      <c r="O15" s="580" t="str">
        <f>TT!C5</f>
        <v>KT. CỤC TRƯỞNG
PHÓ CỤC TRƯỞNG</v>
      </c>
      <c r="P15" s="580"/>
      <c r="Q15" s="580"/>
      <c r="R15" s="580"/>
      <c r="S15" s="580"/>
      <c r="T15" s="580"/>
      <c r="U15" s="263"/>
      <c r="V15" s="282"/>
    </row>
    <row r="16" spans="1:22" ht="17.25" customHeight="1">
      <c r="A16" s="3"/>
      <c r="B16" s="262"/>
      <c r="C16" s="262"/>
      <c r="D16" s="263"/>
      <c r="E16" s="263"/>
      <c r="F16" s="263"/>
      <c r="G16" s="262"/>
      <c r="H16" s="262"/>
      <c r="I16" s="262"/>
      <c r="J16" s="262"/>
      <c r="K16" s="263"/>
      <c r="L16" s="263"/>
      <c r="M16" s="263"/>
      <c r="N16" s="263"/>
      <c r="O16" s="263"/>
      <c r="P16" s="278"/>
      <c r="Q16" s="278"/>
      <c r="R16" s="278"/>
      <c r="S16" s="263"/>
      <c r="T16" s="263"/>
      <c r="U16" s="263"/>
      <c r="V16" s="3"/>
    </row>
    <row r="17" spans="1:22" ht="17.25" customHeight="1">
      <c r="A17" s="3"/>
      <c r="B17" s="262"/>
      <c r="C17" s="262"/>
      <c r="D17" s="263"/>
      <c r="E17" s="263"/>
      <c r="F17" s="263"/>
      <c r="G17" s="262"/>
      <c r="H17" s="262"/>
      <c r="I17" s="262"/>
      <c r="J17" s="262"/>
      <c r="K17" s="263"/>
      <c r="L17" s="263"/>
      <c r="M17" s="263"/>
      <c r="N17" s="263"/>
      <c r="O17" s="263"/>
      <c r="P17" s="281"/>
      <c r="Q17" s="281"/>
      <c r="R17" s="281"/>
      <c r="S17" s="281"/>
      <c r="T17" s="281"/>
      <c r="U17" s="281"/>
      <c r="V17" s="3"/>
    </row>
    <row r="18" spans="1:22" ht="17.25" customHeight="1">
      <c r="A18" s="3"/>
      <c r="B18" s="262"/>
      <c r="C18" s="262"/>
      <c r="D18" s="263"/>
      <c r="E18" s="263"/>
      <c r="F18" s="263"/>
      <c r="G18" s="262"/>
      <c r="H18" s="262"/>
      <c r="I18" s="262"/>
      <c r="J18" s="262"/>
      <c r="K18" s="263"/>
      <c r="L18" s="263"/>
      <c r="M18" s="263"/>
      <c r="N18" s="263"/>
      <c r="O18" s="263"/>
      <c r="P18" s="281"/>
      <c r="Q18" s="281"/>
      <c r="R18" s="281"/>
      <c r="S18" s="281"/>
      <c r="T18" s="281"/>
      <c r="U18" s="281"/>
      <c r="V18" s="3"/>
    </row>
    <row r="19" spans="1:22" ht="17.25" customHeight="1">
      <c r="A19" s="3"/>
      <c r="B19" s="580" t="str">
        <f>TT!C6</f>
        <v>Nguyễn Chí Hòa</v>
      </c>
      <c r="C19" s="580"/>
      <c r="D19" s="580"/>
      <c r="E19" s="580"/>
      <c r="F19" s="580"/>
      <c r="G19" s="580"/>
      <c r="H19" s="278"/>
      <c r="I19" s="278"/>
      <c r="J19" s="278"/>
      <c r="K19" s="263"/>
      <c r="L19" s="263"/>
      <c r="M19" s="263"/>
      <c r="N19" s="263"/>
      <c r="O19" s="580" t="str">
        <f>TT!C3</f>
        <v>Vũ Quang Hiện</v>
      </c>
      <c r="P19" s="580"/>
      <c r="Q19" s="580"/>
      <c r="R19" s="580"/>
      <c r="S19" s="580"/>
      <c r="T19" s="580"/>
      <c r="U19" s="263"/>
      <c r="V19" s="3"/>
    </row>
    <row r="20" spans="1:21" ht="17.25" customHeight="1">
      <c r="A20" s="281"/>
      <c r="B20" s="281"/>
      <c r="C20" s="281"/>
      <c r="D20" s="281"/>
      <c r="E20" s="281"/>
      <c r="F20" s="281"/>
      <c r="G20" s="281"/>
      <c r="H20" s="281"/>
      <c r="I20" s="281"/>
      <c r="J20" s="281"/>
      <c r="K20" s="281"/>
      <c r="L20" s="281"/>
      <c r="M20" s="281"/>
      <c r="N20" s="281"/>
      <c r="O20" s="281"/>
      <c r="P20" s="262"/>
      <c r="Q20" s="262"/>
      <c r="R20" s="262"/>
      <c r="S20" s="263"/>
      <c r="T20" s="263"/>
      <c r="U20" s="263"/>
    </row>
    <row r="21" spans="1:21" ht="16.5">
      <c r="A21" s="281"/>
      <c r="B21" s="281"/>
      <c r="C21" s="281"/>
      <c r="D21" s="281"/>
      <c r="E21" s="281"/>
      <c r="F21" s="281"/>
      <c r="G21" s="281"/>
      <c r="H21" s="281"/>
      <c r="I21" s="281"/>
      <c r="J21" s="281"/>
      <c r="K21" s="281"/>
      <c r="L21" s="281"/>
      <c r="M21" s="281"/>
      <c r="N21" s="281"/>
      <c r="O21" s="281"/>
      <c r="P21" s="278"/>
      <c r="Q21" s="278"/>
      <c r="R21" s="278"/>
      <c r="S21" s="263"/>
      <c r="T21" s="263"/>
      <c r="U21" s="263"/>
    </row>
  </sheetData>
  <sheetProtection formatCells="0" formatColumns="0" formatRows="0" insertRows="0" deleteRows="0"/>
  <mergeCells count="42">
    <mergeCell ref="F1:P1"/>
    <mergeCell ref="Q5:R5"/>
    <mergeCell ref="E6:E7"/>
    <mergeCell ref="F6:F7"/>
    <mergeCell ref="I3:K5"/>
    <mergeCell ref="L3:R3"/>
    <mergeCell ref="A1:E1"/>
    <mergeCell ref="Q1:U1"/>
    <mergeCell ref="Q2:U2"/>
    <mergeCell ref="F3:H5"/>
    <mergeCell ref="S3:U5"/>
    <mergeCell ref="L4:O4"/>
    <mergeCell ref="P4:R4"/>
    <mergeCell ref="M5:O5"/>
    <mergeCell ref="B19:G19"/>
    <mergeCell ref="O14:T14"/>
    <mergeCell ref="O15:T15"/>
    <mergeCell ref="O19:T19"/>
    <mergeCell ref="D6:D7"/>
    <mergeCell ref="C3:E5"/>
    <mergeCell ref="A9:B9"/>
    <mergeCell ref="A3:A7"/>
    <mergeCell ref="B3:B7"/>
    <mergeCell ref="C6:C7"/>
    <mergeCell ref="B14:G14"/>
    <mergeCell ref="B15:G15"/>
    <mergeCell ref="I6:I7"/>
    <mergeCell ref="J6:J7"/>
    <mergeCell ref="K6:K7"/>
    <mergeCell ref="G6:G7"/>
    <mergeCell ref="H6:H7"/>
    <mergeCell ref="A8:B8"/>
    <mergeCell ref="L5:L7"/>
    <mergeCell ref="M6:M7"/>
    <mergeCell ref="S6:S7"/>
    <mergeCell ref="T6:T7"/>
    <mergeCell ref="U6:U7"/>
    <mergeCell ref="N6:N7"/>
    <mergeCell ref="O6:O7"/>
    <mergeCell ref="P5:P7"/>
    <mergeCell ref="Q6:Q7"/>
    <mergeCell ref="R6:R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3"/>
  <sheetViews>
    <sheetView view="pageBreakPreview" zoomScaleSheetLayoutView="100" zoomScalePageLayoutView="0" workbookViewId="0" topLeftCell="A1">
      <selection activeCell="W15" sqref="W15"/>
    </sheetView>
  </sheetViews>
  <sheetFormatPr defaultColWidth="9.00390625" defaultRowHeight="15.75"/>
  <cols>
    <col min="1" max="1" width="3.75390625" style="121" customWidth="1"/>
    <col min="2" max="2" width="20.25390625" style="121"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16384" width="9.00390625" style="1" customWidth="1"/>
  </cols>
  <sheetData>
    <row r="1" spans="1:24" ht="64.5" customHeight="1">
      <c r="A1" s="439" t="s">
        <v>346</v>
      </c>
      <c r="B1" s="439"/>
      <c r="C1" s="439"/>
      <c r="D1" s="439"/>
      <c r="E1" s="439"/>
      <c r="F1" s="419" t="s">
        <v>243</v>
      </c>
      <c r="G1" s="419"/>
      <c r="H1" s="419"/>
      <c r="I1" s="419"/>
      <c r="J1" s="419"/>
      <c r="K1" s="419"/>
      <c r="L1" s="419"/>
      <c r="M1" s="419"/>
      <c r="N1" s="419"/>
      <c r="O1" s="419"/>
      <c r="P1" s="419"/>
      <c r="Q1" s="419"/>
      <c r="R1" s="437" t="str">
        <f>TT!C2</f>
        <v>Đơn vị  báo cáo: 
Cục THADS tỉnh Đồng Tháp
Đơn vị nhận báo cáo:
Tổng Cục THADS</v>
      </c>
      <c r="S1" s="437"/>
      <c r="T1" s="437"/>
      <c r="U1" s="437"/>
      <c r="V1" s="437"/>
      <c r="W1" s="437"/>
      <c r="X1" s="437"/>
    </row>
    <row r="2" spans="1:24" ht="14.25" customHeight="1">
      <c r="A2" s="25"/>
      <c r="B2" s="3"/>
      <c r="C2" s="3"/>
      <c r="D2" s="3"/>
      <c r="E2" s="37"/>
      <c r="F2" s="42"/>
      <c r="G2" s="42"/>
      <c r="H2" s="633"/>
      <c r="I2" s="633"/>
      <c r="J2" s="169"/>
      <c r="K2" s="117"/>
      <c r="L2" s="634"/>
      <c r="M2" s="634"/>
      <c r="N2" s="634"/>
      <c r="O2" s="634"/>
      <c r="P2" s="634"/>
      <c r="Q2" s="118"/>
      <c r="R2" s="635"/>
      <c r="S2" s="635"/>
      <c r="T2" s="635"/>
      <c r="U2" s="635"/>
      <c r="V2" s="635"/>
      <c r="W2" s="635"/>
      <c r="X2" s="635"/>
    </row>
    <row r="3" spans="1:24" s="119" customFormat="1" ht="15.75" customHeight="1">
      <c r="A3" s="523" t="s">
        <v>244</v>
      </c>
      <c r="B3" s="626" t="s">
        <v>157</v>
      </c>
      <c r="C3" s="627" t="s">
        <v>303</v>
      </c>
      <c r="D3" s="628"/>
      <c r="E3" s="628"/>
      <c r="F3" s="628"/>
      <c r="G3" s="628"/>
      <c r="H3" s="628"/>
      <c r="I3" s="628"/>
      <c r="J3" s="629"/>
      <c r="K3" s="630" t="s">
        <v>327</v>
      </c>
      <c r="L3" s="631"/>
      <c r="M3" s="631"/>
      <c r="N3" s="631"/>
      <c r="O3" s="631"/>
      <c r="P3" s="631"/>
      <c r="Q3" s="632"/>
      <c r="R3" s="636" t="s">
        <v>328</v>
      </c>
      <c r="S3" s="636"/>
      <c r="T3" s="636"/>
      <c r="U3" s="636"/>
      <c r="V3" s="636"/>
      <c r="W3" s="636"/>
      <c r="X3" s="636"/>
    </row>
    <row r="4" spans="1:24" s="119" customFormat="1" ht="39.75" customHeight="1">
      <c r="A4" s="523"/>
      <c r="B4" s="626"/>
      <c r="C4" s="523" t="s">
        <v>245</v>
      </c>
      <c r="D4" s="523" t="s">
        <v>246</v>
      </c>
      <c r="E4" s="523"/>
      <c r="F4" s="523"/>
      <c r="G4" s="523"/>
      <c r="H4" s="523" t="s">
        <v>247</v>
      </c>
      <c r="I4" s="523"/>
      <c r="J4" s="523"/>
      <c r="K4" s="623" t="s">
        <v>248</v>
      </c>
      <c r="L4" s="623" t="s">
        <v>249</v>
      </c>
      <c r="M4" s="623"/>
      <c r="N4" s="623"/>
      <c r="O4" s="623" t="s">
        <v>250</v>
      </c>
      <c r="P4" s="623"/>
      <c r="Q4" s="623"/>
      <c r="R4" s="623" t="s">
        <v>251</v>
      </c>
      <c r="S4" s="623" t="s">
        <v>252</v>
      </c>
      <c r="T4" s="623"/>
      <c r="U4" s="623"/>
      <c r="V4" s="623" t="s">
        <v>253</v>
      </c>
      <c r="W4" s="623"/>
      <c r="X4" s="623"/>
    </row>
    <row r="5" spans="1:24" s="119" customFormat="1" ht="17.25" customHeight="1">
      <c r="A5" s="523"/>
      <c r="B5" s="626"/>
      <c r="C5" s="523"/>
      <c r="D5" s="523" t="s">
        <v>254</v>
      </c>
      <c r="E5" s="523" t="s">
        <v>255</v>
      </c>
      <c r="F5" s="523" t="s">
        <v>256</v>
      </c>
      <c r="G5" s="523" t="s">
        <v>239</v>
      </c>
      <c r="H5" s="523" t="s">
        <v>257</v>
      </c>
      <c r="I5" s="523" t="s">
        <v>258</v>
      </c>
      <c r="J5" s="523" t="s">
        <v>259</v>
      </c>
      <c r="K5" s="623"/>
      <c r="L5" s="623" t="s">
        <v>257</v>
      </c>
      <c r="M5" s="623" t="s">
        <v>258</v>
      </c>
      <c r="N5" s="523" t="s">
        <v>259</v>
      </c>
      <c r="O5" s="623" t="s">
        <v>257</v>
      </c>
      <c r="P5" s="623" t="s">
        <v>258</v>
      </c>
      <c r="Q5" s="523" t="s">
        <v>259</v>
      </c>
      <c r="R5" s="623"/>
      <c r="S5" s="623" t="s">
        <v>257</v>
      </c>
      <c r="T5" s="623" t="s">
        <v>258</v>
      </c>
      <c r="U5" s="523" t="s">
        <v>259</v>
      </c>
      <c r="V5" s="623" t="s">
        <v>257</v>
      </c>
      <c r="W5" s="623" t="s">
        <v>258</v>
      </c>
      <c r="X5" s="523" t="s">
        <v>259</v>
      </c>
    </row>
    <row r="6" spans="1:24" s="119" customFormat="1" ht="17.25" customHeight="1">
      <c r="A6" s="523"/>
      <c r="B6" s="626"/>
      <c r="C6" s="523"/>
      <c r="D6" s="523"/>
      <c r="E6" s="523"/>
      <c r="F6" s="523"/>
      <c r="G6" s="523"/>
      <c r="H6" s="523"/>
      <c r="I6" s="523"/>
      <c r="J6" s="523"/>
      <c r="K6" s="623"/>
      <c r="L6" s="623"/>
      <c r="M6" s="623"/>
      <c r="N6" s="523"/>
      <c r="O6" s="623"/>
      <c r="P6" s="623"/>
      <c r="Q6" s="523"/>
      <c r="R6" s="623"/>
      <c r="S6" s="623"/>
      <c r="T6" s="623"/>
      <c r="U6" s="523"/>
      <c r="V6" s="623"/>
      <c r="W6" s="623"/>
      <c r="X6" s="523"/>
    </row>
    <row r="7" spans="1:24" ht="17.25" customHeight="1">
      <c r="A7" s="523"/>
      <c r="B7" s="626"/>
      <c r="C7" s="523"/>
      <c r="D7" s="523"/>
      <c r="E7" s="523"/>
      <c r="F7" s="523"/>
      <c r="G7" s="523"/>
      <c r="H7" s="523"/>
      <c r="I7" s="523"/>
      <c r="J7" s="523"/>
      <c r="K7" s="623"/>
      <c r="L7" s="623"/>
      <c r="M7" s="623"/>
      <c r="N7" s="523"/>
      <c r="O7" s="623"/>
      <c r="P7" s="623"/>
      <c r="Q7" s="523"/>
      <c r="R7" s="623"/>
      <c r="S7" s="623"/>
      <c r="T7" s="623"/>
      <c r="U7" s="523"/>
      <c r="V7" s="623"/>
      <c r="W7" s="623"/>
      <c r="X7" s="523"/>
    </row>
    <row r="8" spans="1:24" ht="17.25" customHeight="1">
      <c r="A8" s="534" t="s">
        <v>3</v>
      </c>
      <c r="B8" s="624"/>
      <c r="C8" s="113">
        <v>1</v>
      </c>
      <c r="D8" s="113">
        <v>2</v>
      </c>
      <c r="E8" s="113" t="s">
        <v>19</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4" s="299" customFormat="1" ht="21" customHeight="1">
      <c r="A9" s="625" t="s">
        <v>260</v>
      </c>
      <c r="B9" s="625"/>
      <c r="C9" s="304"/>
      <c r="D9" s="304"/>
      <c r="E9" s="304"/>
      <c r="F9" s="304"/>
      <c r="G9" s="304"/>
      <c r="H9" s="297"/>
      <c r="I9" s="297"/>
      <c r="J9" s="297"/>
      <c r="K9" s="304"/>
      <c r="L9" s="297"/>
      <c r="M9" s="297"/>
      <c r="N9" s="297"/>
      <c r="O9" s="297"/>
      <c r="P9" s="297"/>
      <c r="Q9" s="297"/>
      <c r="R9" s="305"/>
      <c r="S9" s="305"/>
      <c r="T9" s="305"/>
      <c r="U9" s="297"/>
      <c r="V9" s="305"/>
      <c r="W9" s="297"/>
      <c r="X9" s="305"/>
    </row>
    <row r="10" spans="1:24" s="299" customFormat="1" ht="21" customHeight="1">
      <c r="A10" s="300" t="s">
        <v>0</v>
      </c>
      <c r="B10" s="301" t="s">
        <v>261</v>
      </c>
      <c r="C10" s="304"/>
      <c r="D10" s="304"/>
      <c r="E10" s="304"/>
      <c r="F10" s="304"/>
      <c r="G10" s="304"/>
      <c r="H10" s="297"/>
      <c r="I10" s="297"/>
      <c r="J10" s="297"/>
      <c r="K10" s="304"/>
      <c r="L10" s="297"/>
      <c r="M10" s="297"/>
      <c r="N10" s="297"/>
      <c r="O10" s="297"/>
      <c r="P10" s="297"/>
      <c r="Q10" s="297"/>
      <c r="R10" s="305"/>
      <c r="S10" s="305"/>
      <c r="T10" s="305"/>
      <c r="U10" s="297"/>
      <c r="V10" s="305"/>
      <c r="W10" s="297"/>
      <c r="X10" s="305"/>
    </row>
    <row r="11" spans="1:24" s="299" customFormat="1" ht="21" customHeight="1">
      <c r="A11" s="300" t="s">
        <v>1</v>
      </c>
      <c r="B11" s="301" t="s">
        <v>8</v>
      </c>
      <c r="C11" s="304"/>
      <c r="D11" s="304"/>
      <c r="E11" s="304"/>
      <c r="F11" s="304"/>
      <c r="G11" s="304"/>
      <c r="H11" s="297"/>
      <c r="I11" s="297"/>
      <c r="J11" s="297"/>
      <c r="K11" s="304"/>
      <c r="L11" s="297"/>
      <c r="M11" s="297"/>
      <c r="N11" s="297"/>
      <c r="O11" s="297"/>
      <c r="P11" s="297"/>
      <c r="Q11" s="297"/>
      <c r="R11" s="305"/>
      <c r="S11" s="305"/>
      <c r="T11" s="305"/>
      <c r="U11" s="297"/>
      <c r="V11" s="305"/>
      <c r="W11" s="297"/>
      <c r="X11" s="305"/>
    </row>
    <row r="12" spans="1:24" s="299" customFormat="1" ht="21" customHeight="1">
      <c r="A12" s="302">
        <v>1</v>
      </c>
      <c r="B12" s="303" t="s">
        <v>193</v>
      </c>
      <c r="C12" s="304"/>
      <c r="D12" s="304"/>
      <c r="E12" s="304"/>
      <c r="F12" s="304"/>
      <c r="G12" s="304"/>
      <c r="H12" s="297"/>
      <c r="I12" s="297"/>
      <c r="J12" s="297"/>
      <c r="K12" s="304"/>
      <c r="L12" s="297"/>
      <c r="M12" s="297"/>
      <c r="N12" s="297"/>
      <c r="O12" s="297"/>
      <c r="P12" s="297"/>
      <c r="Q12" s="297"/>
      <c r="R12" s="305"/>
      <c r="S12" s="305"/>
      <c r="T12" s="305"/>
      <c r="U12" s="297"/>
      <c r="V12" s="305"/>
      <c r="W12" s="297"/>
      <c r="X12" s="305"/>
    </row>
    <row r="13" spans="1:24" s="299" customFormat="1" ht="21" customHeight="1">
      <c r="A13" s="302">
        <v>2</v>
      </c>
      <c r="B13" s="303" t="s">
        <v>193</v>
      </c>
      <c r="C13" s="306"/>
      <c r="D13" s="306"/>
      <c r="E13" s="306"/>
      <c r="F13" s="306"/>
      <c r="G13" s="306"/>
      <c r="H13" s="307"/>
      <c r="I13" s="307"/>
      <c r="J13" s="307"/>
      <c r="K13" s="306"/>
      <c r="L13" s="307"/>
      <c r="M13" s="307"/>
      <c r="N13" s="307"/>
      <c r="O13" s="307"/>
      <c r="P13" s="307"/>
      <c r="Q13" s="307"/>
      <c r="R13" s="305"/>
      <c r="S13" s="305"/>
      <c r="T13" s="305"/>
      <c r="U13" s="307"/>
      <c r="V13" s="305"/>
      <c r="W13" s="307"/>
      <c r="X13" s="305"/>
    </row>
    <row r="14" spans="1:24" s="299" customFormat="1" ht="21" customHeight="1">
      <c r="A14" s="302">
        <v>3</v>
      </c>
      <c r="B14" s="303" t="s">
        <v>193</v>
      </c>
      <c r="C14" s="306"/>
      <c r="D14" s="306"/>
      <c r="E14" s="306"/>
      <c r="F14" s="306"/>
      <c r="G14" s="306"/>
      <c r="H14" s="307"/>
      <c r="I14" s="307"/>
      <c r="J14" s="307"/>
      <c r="K14" s="306"/>
      <c r="L14" s="307"/>
      <c r="M14" s="307"/>
      <c r="N14" s="307"/>
      <c r="O14" s="307"/>
      <c r="P14" s="307"/>
      <c r="Q14" s="307"/>
      <c r="R14" s="305"/>
      <c r="S14" s="305"/>
      <c r="T14" s="305"/>
      <c r="U14" s="307"/>
      <c r="V14" s="305"/>
      <c r="W14" s="307"/>
      <c r="X14" s="305"/>
    </row>
    <row r="15" spans="1:24" s="299" customFormat="1" ht="21" customHeight="1">
      <c r="A15" s="302" t="s">
        <v>9</v>
      </c>
      <c r="B15" s="303" t="s">
        <v>9</v>
      </c>
      <c r="C15" s="306"/>
      <c r="D15" s="306"/>
      <c r="E15" s="306"/>
      <c r="F15" s="306"/>
      <c r="G15" s="306"/>
      <c r="H15" s="307"/>
      <c r="I15" s="307"/>
      <c r="J15" s="307"/>
      <c r="K15" s="306"/>
      <c r="L15" s="307"/>
      <c r="M15" s="307"/>
      <c r="N15" s="307"/>
      <c r="O15" s="307"/>
      <c r="P15" s="307"/>
      <c r="Q15" s="307"/>
      <c r="R15" s="305"/>
      <c r="S15" s="305"/>
      <c r="T15" s="305"/>
      <c r="U15" s="307"/>
      <c r="V15" s="305"/>
      <c r="W15" s="307"/>
      <c r="X15" s="305"/>
    </row>
    <row r="16" spans="1:25" ht="24.75" customHeight="1">
      <c r="A16" s="206"/>
      <c r="B16" s="587" t="str">
        <f>TT!C7</f>
        <v>Đồng Tháp, ngày 03 tháng 3 năm 2020</v>
      </c>
      <c r="C16" s="587"/>
      <c r="D16" s="587"/>
      <c r="E16" s="587"/>
      <c r="F16" s="587"/>
      <c r="G16" s="587"/>
      <c r="H16" s="276"/>
      <c r="I16" s="276"/>
      <c r="J16" s="276"/>
      <c r="K16" s="283"/>
      <c r="L16" s="284"/>
      <c r="M16" s="284"/>
      <c r="N16" s="283"/>
      <c r="O16" s="622" t="str">
        <f>TT!C4</f>
        <v>Đồng Tháp, ngày 03 tháng 3 năm 2020</v>
      </c>
      <c r="P16" s="622"/>
      <c r="Q16" s="622"/>
      <c r="R16" s="622"/>
      <c r="S16" s="622"/>
      <c r="T16" s="622"/>
      <c r="U16" s="622"/>
      <c r="V16" s="105"/>
      <c r="W16" s="105"/>
      <c r="X16" s="105"/>
      <c r="Y16" s="120"/>
    </row>
    <row r="17" spans="1:21" ht="16.5">
      <c r="A17" s="120"/>
      <c r="B17" s="579" t="s">
        <v>299</v>
      </c>
      <c r="C17" s="579"/>
      <c r="D17" s="579"/>
      <c r="E17" s="579"/>
      <c r="F17" s="579"/>
      <c r="G17" s="579"/>
      <c r="H17" s="277"/>
      <c r="I17" s="277"/>
      <c r="J17" s="277"/>
      <c r="K17" s="285"/>
      <c r="L17" s="285"/>
      <c r="M17" s="285"/>
      <c r="N17" s="286"/>
      <c r="O17" s="580" t="str">
        <f>TT!C5</f>
        <v>KT. CỤC TRƯỞNG
PHÓ CỤC TRƯỞNG</v>
      </c>
      <c r="P17" s="580"/>
      <c r="Q17" s="580"/>
      <c r="R17" s="580"/>
      <c r="S17" s="580"/>
      <c r="T17" s="580"/>
      <c r="U17" s="580"/>
    </row>
    <row r="18" spans="1:21" ht="16.5">
      <c r="A18" s="3"/>
      <c r="B18" s="262"/>
      <c r="C18" s="262"/>
      <c r="D18" s="263"/>
      <c r="E18" s="263"/>
      <c r="F18" s="263"/>
      <c r="G18" s="262"/>
      <c r="H18" s="262"/>
      <c r="I18" s="262"/>
      <c r="J18" s="262"/>
      <c r="K18" s="263"/>
      <c r="L18" s="263"/>
      <c r="M18" s="263"/>
      <c r="N18" s="263"/>
      <c r="O18" s="263"/>
      <c r="P18" s="278"/>
      <c r="Q18" s="278"/>
      <c r="R18" s="278"/>
      <c r="S18" s="263"/>
      <c r="T18" s="263"/>
      <c r="U18" s="263"/>
    </row>
    <row r="19" spans="1:21" ht="24.75" customHeight="1">
      <c r="A19" s="3"/>
      <c r="B19" s="262"/>
      <c r="C19" s="262"/>
      <c r="D19" s="263"/>
      <c r="E19" s="263"/>
      <c r="F19" s="263"/>
      <c r="G19" s="262"/>
      <c r="H19" s="262"/>
      <c r="I19" s="262"/>
      <c r="J19" s="262"/>
      <c r="K19" s="263"/>
      <c r="L19" s="263"/>
      <c r="M19" s="263"/>
      <c r="N19" s="263"/>
      <c r="O19" s="263"/>
      <c r="P19" s="281"/>
      <c r="Q19" s="281"/>
      <c r="R19" s="281"/>
      <c r="S19" s="281"/>
      <c r="T19" s="281"/>
      <c r="U19" s="281"/>
    </row>
    <row r="20" spans="1:21" ht="16.5">
      <c r="A20" s="3"/>
      <c r="B20" s="262"/>
      <c r="C20" s="262"/>
      <c r="D20" s="263"/>
      <c r="E20" s="263"/>
      <c r="F20" s="263"/>
      <c r="G20" s="262"/>
      <c r="H20" s="262"/>
      <c r="I20" s="262"/>
      <c r="J20" s="262"/>
      <c r="K20" s="263"/>
      <c r="L20" s="263"/>
      <c r="M20" s="263"/>
      <c r="N20" s="263"/>
      <c r="O20" s="263"/>
      <c r="P20" s="281"/>
      <c r="Q20" s="281"/>
      <c r="R20" s="281"/>
      <c r="S20" s="281"/>
      <c r="T20" s="281"/>
      <c r="U20" s="281"/>
    </row>
    <row r="21" spans="1:21" ht="16.5">
      <c r="A21" s="3"/>
      <c r="B21" s="580" t="str">
        <f>TT!C6</f>
        <v>Nguyễn Chí Hòa</v>
      </c>
      <c r="C21" s="580"/>
      <c r="D21" s="580"/>
      <c r="E21" s="580"/>
      <c r="F21" s="580"/>
      <c r="G21" s="580"/>
      <c r="H21" s="278"/>
      <c r="I21" s="278"/>
      <c r="J21" s="278"/>
      <c r="K21" s="263"/>
      <c r="L21" s="263"/>
      <c r="M21" s="263"/>
      <c r="N21" s="263"/>
      <c r="O21" s="580" t="str">
        <f>TT!C3</f>
        <v>Vũ Quang Hiện</v>
      </c>
      <c r="P21" s="580"/>
      <c r="Q21" s="580"/>
      <c r="R21" s="580"/>
      <c r="S21" s="580"/>
      <c r="T21" s="580"/>
      <c r="U21" s="580"/>
    </row>
    <row r="22" spans="1:21" ht="16.5">
      <c r="A22" s="281"/>
      <c r="B22" s="281"/>
      <c r="C22" s="281"/>
      <c r="D22" s="281"/>
      <c r="E22" s="281"/>
      <c r="F22" s="281"/>
      <c r="G22" s="281"/>
      <c r="H22" s="281"/>
      <c r="I22" s="281"/>
      <c r="J22" s="281"/>
      <c r="K22" s="281"/>
      <c r="L22" s="281"/>
      <c r="M22" s="281"/>
      <c r="N22" s="281"/>
      <c r="O22" s="281"/>
      <c r="P22" s="262"/>
      <c r="Q22" s="262"/>
      <c r="R22" s="262"/>
      <c r="S22" s="263"/>
      <c r="T22" s="263"/>
      <c r="U22" s="263"/>
    </row>
    <row r="23" spans="1:21" ht="16.5">
      <c r="A23" s="281"/>
      <c r="B23" s="281"/>
      <c r="C23" s="281"/>
      <c r="D23" s="281"/>
      <c r="E23" s="281"/>
      <c r="F23" s="281"/>
      <c r="G23" s="281"/>
      <c r="H23" s="281"/>
      <c r="I23" s="281"/>
      <c r="J23" s="281"/>
      <c r="K23" s="281"/>
      <c r="L23" s="281"/>
      <c r="M23" s="281"/>
      <c r="N23" s="281"/>
      <c r="O23" s="281"/>
      <c r="P23" s="278"/>
      <c r="Q23" s="278"/>
      <c r="R23" s="278"/>
      <c r="S23" s="263"/>
      <c r="T23" s="263"/>
      <c r="U23" s="263"/>
    </row>
  </sheetData>
  <sheetProtection formatCells="0" formatColumns="0" formatRows="0" insertRows="0" deleteRows="0"/>
  <mergeCells count="47">
    <mergeCell ref="O4:Q4"/>
    <mergeCell ref="A1:E1"/>
    <mergeCell ref="R1:X1"/>
    <mergeCell ref="H2:I2"/>
    <mergeCell ref="L2:P2"/>
    <mergeCell ref="R2:X2"/>
    <mergeCell ref="F1:Q1"/>
    <mergeCell ref="R3:X3"/>
    <mergeCell ref="C4:C7"/>
    <mergeCell ref="D4:G4"/>
    <mergeCell ref="H4:J4"/>
    <mergeCell ref="K4:K7"/>
    <mergeCell ref="L4:N4"/>
    <mergeCell ref="H5:H7"/>
    <mergeCell ref="I5:I7"/>
    <mergeCell ref="J5:J7"/>
    <mergeCell ref="L5:L7"/>
    <mergeCell ref="D5:D7"/>
    <mergeCell ref="E5:E7"/>
    <mergeCell ref="F5:F7"/>
    <mergeCell ref="G5:G7"/>
    <mergeCell ref="C3:J3"/>
    <mergeCell ref="K3:Q3"/>
    <mergeCell ref="M5:M7"/>
    <mergeCell ref="N5:N7"/>
    <mergeCell ref="O5:O7"/>
    <mergeCell ref="P5:P7"/>
    <mergeCell ref="R4:R7"/>
    <mergeCell ref="S4:U4"/>
    <mergeCell ref="V4:X4"/>
    <mergeCell ref="A8:B8"/>
    <mergeCell ref="B17:G17"/>
    <mergeCell ref="X5:X7"/>
    <mergeCell ref="A9:B9"/>
    <mergeCell ref="A3:A7"/>
    <mergeCell ref="B3:B7"/>
    <mergeCell ref="B16:G16"/>
    <mergeCell ref="B21:G21"/>
    <mergeCell ref="O16:U16"/>
    <mergeCell ref="O17:U17"/>
    <mergeCell ref="O21:U21"/>
    <mergeCell ref="W5:W7"/>
    <mergeCell ref="Q5:Q7"/>
    <mergeCell ref="S5:S7"/>
    <mergeCell ref="T5:T7"/>
    <mergeCell ref="U5:U7"/>
    <mergeCell ref="V5:V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2"/>
  <sheetViews>
    <sheetView view="pageBreakPreview" zoomScale="70" zoomScaleSheetLayoutView="70" zoomScalePageLayoutView="0" workbookViewId="0" topLeftCell="A1">
      <selection activeCell="B21" sqref="B21:G21"/>
    </sheetView>
  </sheetViews>
  <sheetFormatPr defaultColWidth="9.00390625" defaultRowHeight="15.75"/>
  <cols>
    <col min="1" max="1" width="6.75390625" style="133" customWidth="1"/>
    <col min="2" max="2" width="21.625" style="122" customWidth="1"/>
    <col min="3" max="5" width="7.375" style="122" customWidth="1"/>
    <col min="6" max="6" width="13.625" style="122" customWidth="1"/>
    <col min="7" max="7" width="7.875" style="122" customWidth="1"/>
    <col min="8" max="8" width="13.25390625" style="122" customWidth="1"/>
    <col min="9" max="9" width="7.875" style="122" customWidth="1"/>
    <col min="10" max="10" width="12.375" style="122" customWidth="1"/>
    <col min="11" max="11" width="7.875" style="122" customWidth="1"/>
    <col min="12" max="12" width="11.75390625" style="122" customWidth="1"/>
    <col min="13" max="13" width="7.875" style="122" customWidth="1"/>
    <col min="14" max="14" width="11.00390625" style="122" customWidth="1"/>
    <col min="15" max="15" width="7.875" style="122" customWidth="1"/>
    <col min="16" max="16" width="11.50390625" style="122" customWidth="1"/>
    <col min="17" max="17" width="7.50390625" style="122" customWidth="1"/>
    <col min="18" max="18" width="9.75390625" style="122" customWidth="1"/>
    <col min="19" max="19" width="8.00390625" style="122" customWidth="1"/>
    <col min="20" max="20" width="12.25390625" style="122" customWidth="1"/>
    <col min="21" max="16384" width="9.00390625" style="122" customWidth="1"/>
  </cols>
  <sheetData>
    <row r="1" spans="1:20" ht="78.75" customHeight="1">
      <c r="A1" s="439" t="s">
        <v>347</v>
      </c>
      <c r="B1" s="439"/>
      <c r="C1" s="439"/>
      <c r="D1" s="439"/>
      <c r="E1" s="658" t="s">
        <v>262</v>
      </c>
      <c r="F1" s="658"/>
      <c r="G1" s="658"/>
      <c r="H1" s="658"/>
      <c r="I1" s="658"/>
      <c r="J1" s="658"/>
      <c r="K1" s="658"/>
      <c r="L1" s="658"/>
      <c r="M1" s="658"/>
      <c r="N1" s="658"/>
      <c r="O1" s="658"/>
      <c r="P1" s="437" t="str">
        <f>TT!C2</f>
        <v>Đơn vị  báo cáo: 
Cục THADS tỉnh Đồng Tháp
Đơn vị nhận báo cáo:
Tổng Cục THADS</v>
      </c>
      <c r="Q1" s="437"/>
      <c r="R1" s="437"/>
      <c r="S1" s="437"/>
      <c r="T1" s="437"/>
    </row>
    <row r="2" spans="1:20" ht="18" customHeight="1">
      <c r="A2" s="123"/>
      <c r="B2" s="6"/>
      <c r="C2" s="124"/>
      <c r="D2" s="124"/>
      <c r="G2" s="125"/>
      <c r="H2" s="126">
        <f>COUNTBLANK(C14:T14)</f>
        <v>18</v>
      </c>
      <c r="I2" s="126">
        <f>COUNTA(C14:T14)</f>
        <v>0</v>
      </c>
      <c r="J2" s="126">
        <f>H2+I2</f>
        <v>18</v>
      </c>
      <c r="K2" s="127"/>
      <c r="M2" s="128"/>
      <c r="N2" s="128"/>
      <c r="O2" s="128"/>
      <c r="P2" s="652" t="s">
        <v>98</v>
      </c>
      <c r="Q2" s="652"/>
      <c r="R2" s="652"/>
      <c r="S2" s="652"/>
      <c r="T2" s="652"/>
    </row>
    <row r="3" spans="1:20" s="129" customFormat="1" ht="19.5" customHeight="1">
      <c r="A3" s="659" t="s">
        <v>244</v>
      </c>
      <c r="B3" s="659" t="s">
        <v>157</v>
      </c>
      <c r="C3" s="653" t="s">
        <v>263</v>
      </c>
      <c r="D3" s="654"/>
      <c r="E3" s="654"/>
      <c r="F3" s="646" t="s">
        <v>264</v>
      </c>
      <c r="G3" s="646"/>
      <c r="H3" s="646"/>
      <c r="I3" s="646"/>
      <c r="J3" s="646"/>
      <c r="K3" s="646"/>
      <c r="L3" s="646"/>
      <c r="M3" s="655" t="s">
        <v>265</v>
      </c>
      <c r="N3" s="655"/>
      <c r="O3" s="655"/>
      <c r="P3" s="656"/>
      <c r="Q3" s="653" t="s">
        <v>266</v>
      </c>
      <c r="R3" s="654"/>
      <c r="S3" s="654"/>
      <c r="T3" s="657"/>
    </row>
    <row r="4" spans="1:20" s="129" customFormat="1" ht="26.25" customHeight="1">
      <c r="A4" s="660"/>
      <c r="B4" s="660"/>
      <c r="C4" s="643" t="s">
        <v>267</v>
      </c>
      <c r="D4" s="651" t="s">
        <v>4</v>
      </c>
      <c r="E4" s="651"/>
      <c r="F4" s="643" t="s">
        <v>268</v>
      </c>
      <c r="G4" s="646" t="s">
        <v>269</v>
      </c>
      <c r="H4" s="646"/>
      <c r="I4" s="646"/>
      <c r="J4" s="646"/>
      <c r="K4" s="646"/>
      <c r="L4" s="646"/>
      <c r="M4" s="637" t="s">
        <v>270</v>
      </c>
      <c r="N4" s="638"/>
      <c r="O4" s="637" t="s">
        <v>271</v>
      </c>
      <c r="P4" s="638"/>
      <c r="Q4" s="637" t="s">
        <v>272</v>
      </c>
      <c r="R4" s="638"/>
      <c r="S4" s="637" t="s">
        <v>273</v>
      </c>
      <c r="T4" s="638"/>
    </row>
    <row r="5" spans="1:20" s="129" customFormat="1" ht="19.5" customHeight="1">
      <c r="A5" s="660"/>
      <c r="B5" s="660"/>
      <c r="C5" s="644"/>
      <c r="D5" s="643" t="s">
        <v>274</v>
      </c>
      <c r="E5" s="643" t="s">
        <v>62</v>
      </c>
      <c r="F5" s="644"/>
      <c r="G5" s="646" t="s">
        <v>12</v>
      </c>
      <c r="H5" s="646"/>
      <c r="I5" s="646" t="s">
        <v>4</v>
      </c>
      <c r="J5" s="646"/>
      <c r="K5" s="646"/>
      <c r="L5" s="646"/>
      <c r="M5" s="639"/>
      <c r="N5" s="640"/>
      <c r="O5" s="639"/>
      <c r="P5" s="640"/>
      <c r="Q5" s="639"/>
      <c r="R5" s="640"/>
      <c r="S5" s="639"/>
      <c r="T5" s="640"/>
    </row>
    <row r="6" spans="1:20" s="129" customFormat="1" ht="30.75" customHeight="1">
      <c r="A6" s="660"/>
      <c r="B6" s="660"/>
      <c r="C6" s="644"/>
      <c r="D6" s="644"/>
      <c r="E6" s="644"/>
      <c r="F6" s="644"/>
      <c r="G6" s="646"/>
      <c r="H6" s="646"/>
      <c r="I6" s="646" t="s">
        <v>275</v>
      </c>
      <c r="J6" s="646"/>
      <c r="K6" s="646" t="s">
        <v>276</v>
      </c>
      <c r="L6" s="646"/>
      <c r="M6" s="641"/>
      <c r="N6" s="642"/>
      <c r="O6" s="641"/>
      <c r="P6" s="642"/>
      <c r="Q6" s="641"/>
      <c r="R6" s="642"/>
      <c r="S6" s="641"/>
      <c r="T6" s="642"/>
    </row>
    <row r="7" spans="1:20" s="129" customFormat="1" ht="32.25" customHeight="1">
      <c r="A7" s="660"/>
      <c r="B7" s="660"/>
      <c r="C7" s="645"/>
      <c r="D7" s="645"/>
      <c r="E7" s="645"/>
      <c r="F7" s="645"/>
      <c r="G7" s="308" t="s">
        <v>181</v>
      </c>
      <c r="H7" s="308" t="s">
        <v>182</v>
      </c>
      <c r="I7" s="308" t="s">
        <v>181</v>
      </c>
      <c r="J7" s="308" t="s">
        <v>182</v>
      </c>
      <c r="K7" s="309" t="s">
        <v>181</v>
      </c>
      <c r="L7" s="308" t="s">
        <v>182</v>
      </c>
      <c r="M7" s="308" t="s">
        <v>181</v>
      </c>
      <c r="N7" s="308" t="s">
        <v>182</v>
      </c>
      <c r="O7" s="308" t="s">
        <v>181</v>
      </c>
      <c r="P7" s="308" t="s">
        <v>182</v>
      </c>
      <c r="Q7" s="308" t="s">
        <v>181</v>
      </c>
      <c r="R7" s="308" t="s">
        <v>182</v>
      </c>
      <c r="S7" s="308" t="s">
        <v>181</v>
      </c>
      <c r="T7" s="308" t="s">
        <v>182</v>
      </c>
    </row>
    <row r="8" spans="1:20" s="132" customFormat="1" ht="20.25" customHeight="1">
      <c r="A8" s="647" t="s">
        <v>3</v>
      </c>
      <c r="B8" s="647"/>
      <c r="C8" s="130">
        <v>1</v>
      </c>
      <c r="D8" s="130">
        <v>2</v>
      </c>
      <c r="E8" s="130">
        <v>3</v>
      </c>
      <c r="F8" s="130">
        <v>4</v>
      </c>
      <c r="G8" s="130">
        <v>5</v>
      </c>
      <c r="H8" s="130">
        <v>6</v>
      </c>
      <c r="I8" s="130">
        <v>7</v>
      </c>
      <c r="J8" s="130">
        <v>8</v>
      </c>
      <c r="K8" s="130">
        <v>9</v>
      </c>
      <c r="L8" s="130">
        <v>10</v>
      </c>
      <c r="M8" s="130">
        <v>11</v>
      </c>
      <c r="N8" s="130">
        <v>12</v>
      </c>
      <c r="O8" s="130">
        <v>13</v>
      </c>
      <c r="P8" s="130">
        <v>14</v>
      </c>
      <c r="Q8" s="131">
        <v>15</v>
      </c>
      <c r="R8" s="131">
        <v>16</v>
      </c>
      <c r="S8" s="131">
        <v>17</v>
      </c>
      <c r="T8" s="131">
        <v>18</v>
      </c>
    </row>
    <row r="9" spans="1:20" s="310" customFormat="1" ht="32.25" customHeight="1">
      <c r="A9" s="649" t="s">
        <v>10</v>
      </c>
      <c r="B9" s="650"/>
      <c r="C9" s="317"/>
      <c r="D9" s="317"/>
      <c r="E9" s="317"/>
      <c r="F9" s="317"/>
      <c r="G9" s="317"/>
      <c r="H9" s="317"/>
      <c r="I9" s="317"/>
      <c r="J9" s="317"/>
      <c r="K9" s="317"/>
      <c r="L9" s="317"/>
      <c r="M9" s="317"/>
      <c r="N9" s="317"/>
      <c r="O9" s="317"/>
      <c r="P9" s="317"/>
      <c r="Q9" s="318"/>
      <c r="R9" s="318"/>
      <c r="S9" s="318"/>
      <c r="T9" s="318"/>
    </row>
    <row r="10" spans="1:20" s="313" customFormat="1" ht="32.25" customHeight="1">
      <c r="A10" s="311" t="s">
        <v>0</v>
      </c>
      <c r="B10" s="312" t="s">
        <v>28</v>
      </c>
      <c r="C10" s="317"/>
      <c r="D10" s="317"/>
      <c r="E10" s="317"/>
      <c r="F10" s="317"/>
      <c r="G10" s="317"/>
      <c r="H10" s="317"/>
      <c r="I10" s="317"/>
      <c r="J10" s="317"/>
      <c r="K10" s="317"/>
      <c r="L10" s="317"/>
      <c r="M10" s="317"/>
      <c r="N10" s="317"/>
      <c r="O10" s="317"/>
      <c r="P10" s="317"/>
      <c r="Q10" s="318"/>
      <c r="R10" s="318"/>
      <c r="S10" s="318"/>
      <c r="T10" s="318"/>
    </row>
    <row r="11" spans="1:20" s="313" customFormat="1" ht="32.25" customHeight="1">
      <c r="A11" s="314" t="s">
        <v>1</v>
      </c>
      <c r="B11" s="312" t="s">
        <v>8</v>
      </c>
      <c r="C11" s="317"/>
      <c r="D11" s="317"/>
      <c r="E11" s="317"/>
      <c r="F11" s="317"/>
      <c r="G11" s="317"/>
      <c r="H11" s="317"/>
      <c r="I11" s="317"/>
      <c r="J11" s="317"/>
      <c r="K11" s="317"/>
      <c r="L11" s="317"/>
      <c r="M11" s="317"/>
      <c r="N11" s="317"/>
      <c r="O11" s="317"/>
      <c r="P11" s="317"/>
      <c r="Q11" s="318"/>
      <c r="R11" s="318"/>
      <c r="S11" s="318"/>
      <c r="T11" s="318"/>
    </row>
    <row r="12" spans="1:20" s="313" customFormat="1" ht="32.25" customHeight="1">
      <c r="A12" s="315">
        <v>1</v>
      </c>
      <c r="B12" s="316" t="s">
        <v>193</v>
      </c>
      <c r="C12" s="317"/>
      <c r="D12" s="317"/>
      <c r="E12" s="317"/>
      <c r="F12" s="317"/>
      <c r="G12" s="317"/>
      <c r="H12" s="317"/>
      <c r="I12" s="317"/>
      <c r="J12" s="317"/>
      <c r="K12" s="317"/>
      <c r="L12" s="317"/>
      <c r="M12" s="317"/>
      <c r="N12" s="317"/>
      <c r="O12" s="317"/>
      <c r="P12" s="317"/>
      <c r="Q12" s="318"/>
      <c r="R12" s="318"/>
      <c r="S12" s="318"/>
      <c r="T12" s="318"/>
    </row>
    <row r="13" spans="1:20" s="313" customFormat="1" ht="32.25" customHeight="1">
      <c r="A13" s="315">
        <v>2</v>
      </c>
      <c r="B13" s="316" t="s">
        <v>193</v>
      </c>
      <c r="C13" s="317"/>
      <c r="D13" s="317"/>
      <c r="E13" s="317"/>
      <c r="F13" s="317"/>
      <c r="G13" s="317"/>
      <c r="H13" s="317"/>
      <c r="I13" s="317"/>
      <c r="J13" s="317"/>
      <c r="K13" s="317"/>
      <c r="L13" s="317"/>
      <c r="M13" s="317"/>
      <c r="N13" s="317"/>
      <c r="O13" s="317"/>
      <c r="P13" s="317"/>
      <c r="Q13" s="318"/>
      <c r="R13" s="318"/>
      <c r="S13" s="318"/>
      <c r="T13" s="318"/>
    </row>
    <row r="14" spans="1:20" s="313" customFormat="1" ht="32.25" customHeight="1">
      <c r="A14" s="315">
        <v>3</v>
      </c>
      <c r="B14" s="316" t="s">
        <v>193</v>
      </c>
      <c r="C14" s="319"/>
      <c r="D14" s="319"/>
      <c r="E14" s="320"/>
      <c r="F14" s="320"/>
      <c r="G14" s="319"/>
      <c r="H14" s="319"/>
      <c r="I14" s="319"/>
      <c r="J14" s="319"/>
      <c r="K14" s="320"/>
      <c r="L14" s="320"/>
      <c r="M14" s="320"/>
      <c r="N14" s="320"/>
      <c r="O14" s="320"/>
      <c r="P14" s="320"/>
      <c r="Q14" s="321"/>
      <c r="R14" s="321"/>
      <c r="S14" s="321"/>
      <c r="T14" s="321"/>
    </row>
    <row r="15" spans="1:20" s="313" customFormat="1" ht="32.25" customHeight="1">
      <c r="A15" s="315" t="s">
        <v>9</v>
      </c>
      <c r="B15" s="316" t="s">
        <v>9</v>
      </c>
      <c r="C15" s="320"/>
      <c r="D15" s="320"/>
      <c r="E15" s="320"/>
      <c r="F15" s="320"/>
      <c r="G15" s="320"/>
      <c r="H15" s="320"/>
      <c r="I15" s="320"/>
      <c r="J15" s="320"/>
      <c r="K15" s="320"/>
      <c r="L15" s="320"/>
      <c r="M15" s="320"/>
      <c r="N15" s="320"/>
      <c r="O15" s="320"/>
      <c r="P15" s="320"/>
      <c r="Q15" s="321"/>
      <c r="R15" s="321"/>
      <c r="S15" s="321"/>
      <c r="T15" s="321"/>
    </row>
    <row r="16" spans="1:20" s="134" customFormat="1" ht="23.25" customHeight="1">
      <c r="A16" s="206"/>
      <c r="B16" s="587" t="str">
        <f>TT!C7</f>
        <v>Đồng Tháp, ngày 03 tháng 3 năm 2020</v>
      </c>
      <c r="C16" s="587"/>
      <c r="D16" s="587"/>
      <c r="E16" s="587"/>
      <c r="F16" s="587"/>
      <c r="G16" s="587"/>
      <c r="H16" s="276"/>
      <c r="I16" s="276"/>
      <c r="J16" s="276"/>
      <c r="K16" s="283"/>
      <c r="L16" s="284"/>
      <c r="M16" s="622" t="str">
        <f>TT!C4</f>
        <v>Đồng Tháp, ngày 03 tháng 3 năm 2020</v>
      </c>
      <c r="N16" s="622"/>
      <c r="O16" s="622"/>
      <c r="P16" s="622"/>
      <c r="Q16" s="622"/>
      <c r="R16" s="622"/>
      <c r="S16" s="622"/>
      <c r="T16" s="292"/>
    </row>
    <row r="17" spans="1:20" s="134" customFormat="1" ht="23.25" customHeight="1">
      <c r="A17" s="120"/>
      <c r="B17" s="579" t="s">
        <v>299</v>
      </c>
      <c r="C17" s="579"/>
      <c r="D17" s="579"/>
      <c r="E17" s="579"/>
      <c r="F17" s="579"/>
      <c r="G17" s="579"/>
      <c r="H17" s="277"/>
      <c r="I17" s="277"/>
      <c r="J17" s="277"/>
      <c r="K17" s="285"/>
      <c r="L17" s="285"/>
      <c r="M17" s="580" t="str">
        <f>TT!C5</f>
        <v>KT. CỤC TRƯỞNG
PHÓ CỤC TRƯỞNG</v>
      </c>
      <c r="N17" s="580"/>
      <c r="O17" s="580"/>
      <c r="P17" s="580"/>
      <c r="Q17" s="580"/>
      <c r="R17" s="580"/>
      <c r="S17" s="580"/>
      <c r="T17" s="278"/>
    </row>
    <row r="18" spans="1:20" s="134" customFormat="1" ht="23.25" customHeight="1">
      <c r="A18" s="3"/>
      <c r="B18" s="262"/>
      <c r="C18" s="262"/>
      <c r="D18" s="263"/>
      <c r="E18" s="263"/>
      <c r="F18" s="263"/>
      <c r="G18" s="262"/>
      <c r="H18" s="262"/>
      <c r="I18" s="262"/>
      <c r="J18" s="262"/>
      <c r="K18" s="263"/>
      <c r="L18" s="263"/>
      <c r="M18" s="263"/>
      <c r="N18" s="263"/>
      <c r="P18" s="278"/>
      <c r="Q18" s="278"/>
      <c r="R18" s="278"/>
      <c r="S18" s="263"/>
      <c r="T18" s="263"/>
    </row>
    <row r="19" spans="1:20" s="134" customFormat="1" ht="23.25" customHeight="1">
      <c r="A19" s="3"/>
      <c r="B19" s="262"/>
      <c r="C19" s="262"/>
      <c r="D19" s="263"/>
      <c r="E19" s="263"/>
      <c r="F19" s="263"/>
      <c r="G19" s="262"/>
      <c r="H19" s="262"/>
      <c r="I19" s="262"/>
      <c r="J19" s="262"/>
      <c r="K19" s="263"/>
      <c r="L19" s="263"/>
      <c r="M19" s="263"/>
      <c r="N19" s="263"/>
      <c r="P19" s="281"/>
      <c r="Q19" s="281"/>
      <c r="R19" s="281"/>
      <c r="S19" s="281"/>
      <c r="T19" s="281"/>
    </row>
    <row r="20" spans="1:20" s="134" customFormat="1" ht="23.25" customHeight="1">
      <c r="A20" s="3"/>
      <c r="B20" s="262"/>
      <c r="C20" s="262"/>
      <c r="D20" s="263"/>
      <c r="E20" s="263"/>
      <c r="F20" s="263"/>
      <c r="G20" s="262"/>
      <c r="H20" s="262"/>
      <c r="I20" s="262"/>
      <c r="J20" s="262"/>
      <c r="K20" s="263"/>
      <c r="L20" s="263"/>
      <c r="M20" s="263"/>
      <c r="N20" s="263"/>
      <c r="P20" s="281"/>
      <c r="Q20" s="281"/>
      <c r="R20" s="281"/>
      <c r="S20" s="281"/>
      <c r="T20" s="281"/>
    </row>
    <row r="21" spans="1:20" s="134" customFormat="1" ht="23.25" customHeight="1">
      <c r="A21" s="3"/>
      <c r="B21" s="580" t="str">
        <f>TT!C6</f>
        <v>Nguyễn Chí Hòa</v>
      </c>
      <c r="C21" s="580"/>
      <c r="D21" s="580"/>
      <c r="E21" s="580"/>
      <c r="F21" s="580"/>
      <c r="G21" s="580"/>
      <c r="H21" s="278"/>
      <c r="I21" s="278"/>
      <c r="J21" s="278"/>
      <c r="K21" s="263"/>
      <c r="L21" s="263"/>
      <c r="M21" s="580" t="str">
        <f>TT!C3</f>
        <v>Vũ Quang Hiện</v>
      </c>
      <c r="N21" s="580"/>
      <c r="O21" s="580"/>
      <c r="P21" s="580"/>
      <c r="Q21" s="580"/>
      <c r="R21" s="580"/>
      <c r="S21" s="580"/>
      <c r="T21" s="278"/>
    </row>
    <row r="22" spans="1:17" s="144" customFormat="1" ht="23.25" customHeight="1">
      <c r="A22" s="139"/>
      <c r="B22" s="140"/>
      <c r="C22" s="140"/>
      <c r="D22" s="140"/>
      <c r="E22" s="140"/>
      <c r="F22" s="141"/>
      <c r="G22" s="141"/>
      <c r="H22" s="141"/>
      <c r="I22" s="142"/>
      <c r="J22" s="142"/>
      <c r="K22" s="140"/>
      <c r="L22" s="140"/>
      <c r="M22" s="140"/>
      <c r="N22" s="140"/>
      <c r="O22" s="140"/>
      <c r="P22" s="140"/>
      <c r="Q22" s="143"/>
    </row>
    <row r="23" spans="1:17" s="144" customFormat="1" ht="15" customHeight="1">
      <c r="A23" s="134"/>
      <c r="B23" s="137"/>
      <c r="C23" s="137"/>
      <c r="D23" s="137"/>
      <c r="E23" s="137"/>
      <c r="F23" s="137"/>
      <c r="G23" s="137"/>
      <c r="H23" s="137"/>
      <c r="K23" s="138"/>
      <c r="L23" s="138"/>
      <c r="M23" s="137"/>
      <c r="N23" s="137"/>
      <c r="O23" s="137"/>
      <c r="P23" s="137"/>
      <c r="Q23" s="143"/>
    </row>
    <row r="24" spans="2:16" s="134" customFormat="1" ht="15" customHeight="1">
      <c r="B24" s="136"/>
      <c r="C24" s="136"/>
      <c r="D24" s="135"/>
      <c r="E24" s="145"/>
      <c r="F24" s="145"/>
      <c r="G24" s="145"/>
      <c r="H24" s="145"/>
      <c r="I24" s="146"/>
      <c r="J24" s="146"/>
      <c r="K24" s="146"/>
      <c r="L24" s="146"/>
      <c r="M24" s="146"/>
      <c r="N24" s="146"/>
      <c r="O24" s="146"/>
      <c r="P24" s="146"/>
    </row>
    <row r="25" spans="2:16" s="134" customFormat="1" ht="15" customHeight="1">
      <c r="B25" s="136"/>
      <c r="C25" s="136"/>
      <c r="D25" s="135"/>
      <c r="E25" s="145"/>
      <c r="F25" s="145"/>
      <c r="G25" s="145"/>
      <c r="H25" s="145"/>
      <c r="I25" s="146"/>
      <c r="J25" s="146"/>
      <c r="K25" s="146"/>
      <c r="L25" s="146"/>
      <c r="M25" s="146"/>
      <c r="N25" s="146"/>
      <c r="O25" s="146"/>
      <c r="P25" s="146"/>
    </row>
    <row r="26" spans="2:16" ht="16.5">
      <c r="B26" s="147"/>
      <c r="C26" s="147"/>
      <c r="D26" s="147"/>
      <c r="E26" s="147"/>
      <c r="F26" s="147"/>
      <c r="G26" s="147"/>
      <c r="H26" s="147"/>
      <c r="I26" s="147"/>
      <c r="J26" s="147"/>
      <c r="K26" s="147"/>
      <c r="L26" s="147"/>
      <c r="M26" s="147"/>
      <c r="N26" s="147"/>
      <c r="O26" s="147"/>
      <c r="P26" s="147"/>
    </row>
    <row r="29" s="149" customFormat="1" ht="12.75" hidden="1">
      <c r="A29" s="148" t="s">
        <v>277</v>
      </c>
    </row>
    <row r="30" spans="1:19" s="149" customFormat="1" ht="15" customHeight="1" hidden="1">
      <c r="A30" s="150"/>
      <c r="B30" s="648" t="s">
        <v>278</v>
      </c>
      <c r="C30" s="648"/>
      <c r="D30" s="648"/>
      <c r="E30" s="648"/>
      <c r="F30" s="648"/>
      <c r="G30" s="648"/>
      <c r="H30" s="648"/>
      <c r="I30" s="648"/>
      <c r="J30" s="648"/>
      <c r="K30" s="648"/>
      <c r="L30" s="648"/>
      <c r="M30" s="648"/>
      <c r="N30" s="151"/>
      <c r="O30" s="150"/>
      <c r="P30" s="150"/>
      <c r="Q30" s="152"/>
      <c r="R30" s="152"/>
      <c r="S30" s="152"/>
    </row>
    <row r="31" s="149" customFormat="1" ht="12.75" hidden="1">
      <c r="B31" s="149" t="s">
        <v>279</v>
      </c>
    </row>
    <row r="32" ht="15.75" hidden="1">
      <c r="B32" s="143" t="s">
        <v>280</v>
      </c>
    </row>
  </sheetData>
  <sheetProtection formatCells="0" formatColumns="0" formatRows="0" insertRows="0" deleteRows="0"/>
  <mergeCells count="33">
    <mergeCell ref="P1:T1"/>
    <mergeCell ref="P2:T2"/>
    <mergeCell ref="C3:E3"/>
    <mergeCell ref="F3:L3"/>
    <mergeCell ref="M3:P3"/>
    <mergeCell ref="Q3:T3"/>
    <mergeCell ref="A1:D1"/>
    <mergeCell ref="E1:O1"/>
    <mergeCell ref="A3:A7"/>
    <mergeCell ref="B3:B7"/>
    <mergeCell ref="C4:C7"/>
    <mergeCell ref="D4:E4"/>
    <mergeCell ref="F4:F7"/>
    <mergeCell ref="G4:L4"/>
    <mergeCell ref="M4:N6"/>
    <mergeCell ref="O4:P6"/>
    <mergeCell ref="A8:B8"/>
    <mergeCell ref="B16:G16"/>
    <mergeCell ref="B30:M30"/>
    <mergeCell ref="A9:B9"/>
    <mergeCell ref="B17:G17"/>
    <mergeCell ref="B21:G21"/>
    <mergeCell ref="M16:S16"/>
    <mergeCell ref="M17:S17"/>
    <mergeCell ref="M21:S21"/>
    <mergeCell ref="Q4:R6"/>
    <mergeCell ref="S4:T6"/>
    <mergeCell ref="D5:D7"/>
    <mergeCell ref="E5:E7"/>
    <mergeCell ref="G5:H6"/>
    <mergeCell ref="I5:L5"/>
    <mergeCell ref="I6:J6"/>
    <mergeCell ref="K6:L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27"/>
  <sheetViews>
    <sheetView view="pageBreakPreview" zoomScale="85" zoomScaleSheetLayoutView="85" zoomScalePageLayoutView="0" workbookViewId="0" topLeftCell="C1">
      <selection activeCell="C9" sqref="C9"/>
    </sheetView>
  </sheetViews>
  <sheetFormatPr defaultColWidth="9.00390625" defaultRowHeight="15.75"/>
  <cols>
    <col min="1" max="1" width="4.125" style="134" customWidth="1"/>
    <col min="2" max="2" width="15.625" style="134" customWidth="1"/>
    <col min="3" max="3" width="9.625" style="134" customWidth="1"/>
    <col min="4" max="4" width="6.75390625" style="134" customWidth="1"/>
    <col min="5" max="5" width="7.875" style="134" customWidth="1"/>
    <col min="6" max="6" width="8.00390625" style="134" customWidth="1"/>
    <col min="7" max="7" width="8.125" style="134" customWidth="1"/>
    <col min="8" max="8" width="10.00390625" style="134" customWidth="1"/>
    <col min="9" max="10" width="9.00390625" style="134" customWidth="1"/>
    <col min="11" max="11" width="8.50390625" style="134" customWidth="1"/>
    <col min="12" max="12" width="9.50390625" style="134" customWidth="1"/>
    <col min="13" max="13" width="7.125" style="134" customWidth="1"/>
    <col min="14" max="14" width="9.50390625" style="134" customWidth="1"/>
    <col min="15" max="18" width="9.00390625" style="134" customWidth="1"/>
    <col min="19" max="19" width="9.375" style="134" customWidth="1"/>
    <col min="20" max="20" width="7.375" style="134" customWidth="1"/>
    <col min="21" max="21" width="7.50390625" style="134" customWidth="1"/>
    <col min="22" max="22" width="11.125" style="134" customWidth="1"/>
    <col min="23" max="16384" width="9.00390625" style="134" customWidth="1"/>
  </cols>
  <sheetData>
    <row r="1" spans="1:22" ht="71.25" customHeight="1">
      <c r="A1" s="439" t="s">
        <v>348</v>
      </c>
      <c r="B1" s="439"/>
      <c r="C1" s="439"/>
      <c r="D1" s="439"/>
      <c r="E1" s="439"/>
      <c r="F1" s="661" t="s">
        <v>281</v>
      </c>
      <c r="G1" s="661"/>
      <c r="H1" s="661"/>
      <c r="I1" s="661"/>
      <c r="J1" s="661"/>
      <c r="K1" s="661"/>
      <c r="L1" s="661"/>
      <c r="M1" s="661"/>
      <c r="N1" s="661"/>
      <c r="O1" s="661"/>
      <c r="P1" s="661"/>
      <c r="Q1" s="661"/>
      <c r="R1" s="437" t="str">
        <f>TT!C2</f>
        <v>Đơn vị  báo cáo: 
Cục THADS tỉnh Đồng Tháp
Đơn vị nhận báo cáo:
Tổng Cục THADS</v>
      </c>
      <c r="S1" s="437"/>
      <c r="T1" s="437"/>
      <c r="U1" s="437"/>
      <c r="V1" s="437"/>
    </row>
    <row r="2" spans="1:22" ht="18.75" customHeight="1">
      <c r="A2" s="25"/>
      <c r="B2" s="153"/>
      <c r="C2" s="154"/>
      <c r="D2" s="154"/>
      <c r="E2" s="154"/>
      <c r="F2" s="154"/>
      <c r="G2" s="154"/>
      <c r="H2" s="154"/>
      <c r="I2" s="155"/>
      <c r="J2" s="42">
        <f>COUNTBLANK(C12:V12)</f>
        <v>20</v>
      </c>
      <c r="K2" s="42">
        <f>COUNTA(C12:V12)</f>
        <v>0</v>
      </c>
      <c r="L2" s="42">
        <f>J2+K2</f>
        <v>20</v>
      </c>
      <c r="M2" s="156"/>
      <c r="R2" s="662" t="s">
        <v>282</v>
      </c>
      <c r="S2" s="662"/>
      <c r="T2" s="662"/>
      <c r="U2" s="662"/>
      <c r="V2" s="662"/>
    </row>
    <row r="3" spans="1:24" s="139" customFormat="1" ht="18.75" customHeight="1">
      <c r="A3" s="621" t="s">
        <v>244</v>
      </c>
      <c r="B3" s="621" t="s">
        <v>157</v>
      </c>
      <c r="C3" s="663" t="s">
        <v>283</v>
      </c>
      <c r="D3" s="663" t="s">
        <v>4</v>
      </c>
      <c r="E3" s="663"/>
      <c r="F3" s="663"/>
      <c r="G3" s="663"/>
      <c r="H3" s="663" t="s">
        <v>284</v>
      </c>
      <c r="I3" s="621" t="s">
        <v>4</v>
      </c>
      <c r="J3" s="621"/>
      <c r="K3" s="621"/>
      <c r="L3" s="621"/>
      <c r="M3" s="621" t="s">
        <v>285</v>
      </c>
      <c r="N3" s="621"/>
      <c r="O3" s="621"/>
      <c r="P3" s="621"/>
      <c r="Q3" s="621"/>
      <c r="R3" s="621"/>
      <c r="S3" s="621"/>
      <c r="T3" s="621"/>
      <c r="U3" s="621"/>
      <c r="V3" s="621"/>
      <c r="X3" s="157"/>
    </row>
    <row r="4" spans="1:22" s="139" customFormat="1" ht="20.25" customHeight="1">
      <c r="A4" s="621"/>
      <c r="B4" s="621"/>
      <c r="C4" s="663"/>
      <c r="D4" s="663" t="s">
        <v>286</v>
      </c>
      <c r="E4" s="663" t="s">
        <v>4</v>
      </c>
      <c r="F4" s="663"/>
      <c r="G4" s="663" t="s">
        <v>287</v>
      </c>
      <c r="H4" s="663"/>
      <c r="I4" s="621" t="s">
        <v>288</v>
      </c>
      <c r="J4" s="621" t="s">
        <v>289</v>
      </c>
      <c r="K4" s="621" t="s">
        <v>290</v>
      </c>
      <c r="L4" s="621" t="s">
        <v>291</v>
      </c>
      <c r="M4" s="621" t="s">
        <v>12</v>
      </c>
      <c r="N4" s="621" t="s">
        <v>4</v>
      </c>
      <c r="O4" s="621"/>
      <c r="P4" s="621"/>
      <c r="Q4" s="621"/>
      <c r="R4" s="621"/>
      <c r="S4" s="621"/>
      <c r="T4" s="621"/>
      <c r="U4" s="621"/>
      <c r="V4" s="621" t="s">
        <v>292</v>
      </c>
    </row>
    <row r="5" spans="1:25" s="139" customFormat="1" ht="23.25" customHeight="1">
      <c r="A5" s="621"/>
      <c r="B5" s="621"/>
      <c r="C5" s="663"/>
      <c r="D5" s="663"/>
      <c r="E5" s="663" t="s">
        <v>275</v>
      </c>
      <c r="F5" s="663" t="s">
        <v>62</v>
      </c>
      <c r="G5" s="663"/>
      <c r="H5" s="663"/>
      <c r="I5" s="621"/>
      <c r="J5" s="621"/>
      <c r="K5" s="621"/>
      <c r="L5" s="621"/>
      <c r="M5" s="621"/>
      <c r="N5" s="621" t="s">
        <v>293</v>
      </c>
      <c r="O5" s="621" t="s">
        <v>4</v>
      </c>
      <c r="P5" s="621"/>
      <c r="Q5" s="621"/>
      <c r="R5" s="621"/>
      <c r="S5" s="621" t="s">
        <v>294</v>
      </c>
      <c r="T5" s="621" t="s">
        <v>4</v>
      </c>
      <c r="U5" s="621"/>
      <c r="V5" s="621"/>
      <c r="Y5" s="158"/>
    </row>
    <row r="6" spans="1:22" s="139" customFormat="1" ht="33" customHeight="1">
      <c r="A6" s="621"/>
      <c r="B6" s="621"/>
      <c r="C6" s="663"/>
      <c r="D6" s="663"/>
      <c r="E6" s="663"/>
      <c r="F6" s="663"/>
      <c r="G6" s="663"/>
      <c r="H6" s="663"/>
      <c r="I6" s="621"/>
      <c r="J6" s="621"/>
      <c r="K6" s="621"/>
      <c r="L6" s="621"/>
      <c r="M6" s="621"/>
      <c r="N6" s="621"/>
      <c r="O6" s="621" t="s">
        <v>295</v>
      </c>
      <c r="P6" s="621"/>
      <c r="Q6" s="621" t="s">
        <v>62</v>
      </c>
      <c r="R6" s="621"/>
      <c r="S6" s="621"/>
      <c r="T6" s="621"/>
      <c r="U6" s="621"/>
      <c r="V6" s="621"/>
    </row>
    <row r="7" spans="1:22" ht="68.25" customHeight="1">
      <c r="A7" s="621"/>
      <c r="B7" s="621"/>
      <c r="C7" s="663"/>
      <c r="D7" s="663"/>
      <c r="E7" s="663"/>
      <c r="F7" s="663"/>
      <c r="G7" s="663"/>
      <c r="H7" s="663"/>
      <c r="I7" s="621"/>
      <c r="J7" s="621"/>
      <c r="K7" s="621"/>
      <c r="L7" s="621"/>
      <c r="M7" s="621"/>
      <c r="N7" s="621"/>
      <c r="O7" s="323" t="s">
        <v>296</v>
      </c>
      <c r="P7" s="323" t="s">
        <v>297</v>
      </c>
      <c r="Q7" s="323" t="s">
        <v>296</v>
      </c>
      <c r="R7" s="323" t="s">
        <v>297</v>
      </c>
      <c r="S7" s="621"/>
      <c r="T7" s="324" t="s">
        <v>275</v>
      </c>
      <c r="U7" s="324" t="s">
        <v>62</v>
      </c>
      <c r="V7" s="621"/>
    </row>
    <row r="8" spans="1:22" ht="19.5" customHeight="1">
      <c r="A8" s="664" t="s">
        <v>3</v>
      </c>
      <c r="B8" s="664"/>
      <c r="C8" s="168">
        <v>1</v>
      </c>
      <c r="D8" s="168">
        <v>2</v>
      </c>
      <c r="E8" s="168">
        <v>3</v>
      </c>
      <c r="F8" s="168">
        <v>4</v>
      </c>
      <c r="G8" s="168">
        <v>5</v>
      </c>
      <c r="H8" s="168">
        <v>6</v>
      </c>
      <c r="I8" s="168">
        <v>7</v>
      </c>
      <c r="J8" s="168">
        <v>8</v>
      </c>
      <c r="K8" s="168">
        <v>9</v>
      </c>
      <c r="L8" s="168">
        <v>10</v>
      </c>
      <c r="M8" s="168">
        <v>11</v>
      </c>
      <c r="N8" s="168">
        <v>12</v>
      </c>
      <c r="O8" s="168">
        <v>13</v>
      </c>
      <c r="P8" s="168">
        <v>14</v>
      </c>
      <c r="Q8" s="168">
        <v>15</v>
      </c>
      <c r="R8" s="168">
        <v>16</v>
      </c>
      <c r="S8" s="168">
        <v>17</v>
      </c>
      <c r="T8" s="168">
        <v>18</v>
      </c>
      <c r="U8" s="168">
        <v>19</v>
      </c>
      <c r="V8" s="168">
        <v>20</v>
      </c>
    </row>
    <row r="9" spans="1:22" s="327" customFormat="1" ht="24" customHeight="1">
      <c r="A9" s="665" t="s">
        <v>12</v>
      </c>
      <c r="B9" s="666"/>
      <c r="C9" s="325"/>
      <c r="D9" s="325"/>
      <c r="E9" s="325"/>
      <c r="F9" s="325"/>
      <c r="G9" s="325"/>
      <c r="H9" s="325"/>
      <c r="I9" s="325"/>
      <c r="J9" s="325"/>
      <c r="K9" s="325"/>
      <c r="L9" s="325"/>
      <c r="M9" s="325"/>
      <c r="N9" s="325"/>
      <c r="O9" s="326"/>
      <c r="P9" s="326"/>
      <c r="Q9" s="326"/>
      <c r="R9" s="326"/>
      <c r="S9" s="325"/>
      <c r="T9" s="325"/>
      <c r="U9" s="325"/>
      <c r="V9" s="325"/>
    </row>
    <row r="10" spans="1:22" s="327" customFormat="1" ht="24" customHeight="1">
      <c r="A10" s="328" t="s">
        <v>0</v>
      </c>
      <c r="B10" s="329" t="s">
        <v>241</v>
      </c>
      <c r="C10" s="325"/>
      <c r="D10" s="325"/>
      <c r="E10" s="325"/>
      <c r="F10" s="325"/>
      <c r="G10" s="325"/>
      <c r="H10" s="325"/>
      <c r="I10" s="325"/>
      <c r="J10" s="325"/>
      <c r="K10" s="325"/>
      <c r="L10" s="325"/>
      <c r="M10" s="325"/>
      <c r="N10" s="325"/>
      <c r="O10" s="326"/>
      <c r="P10" s="326"/>
      <c r="Q10" s="326"/>
      <c r="R10" s="326"/>
      <c r="S10" s="325"/>
      <c r="T10" s="325"/>
      <c r="U10" s="325"/>
      <c r="V10" s="325"/>
    </row>
    <row r="11" spans="1:22" s="327" customFormat="1" ht="24" customHeight="1">
      <c r="A11" s="328" t="s">
        <v>1</v>
      </c>
      <c r="B11" s="329" t="s">
        <v>8</v>
      </c>
      <c r="C11" s="330"/>
      <c r="D11" s="330"/>
      <c r="E11" s="330"/>
      <c r="F11" s="325"/>
      <c r="G11" s="325"/>
      <c r="H11" s="325"/>
      <c r="I11" s="325"/>
      <c r="J11" s="325"/>
      <c r="K11" s="325"/>
      <c r="L11" s="325"/>
      <c r="M11" s="325"/>
      <c r="N11" s="325"/>
      <c r="O11" s="326"/>
      <c r="P11" s="326"/>
      <c r="Q11" s="326"/>
      <c r="R11" s="326"/>
      <c r="S11" s="325"/>
      <c r="T11" s="325"/>
      <c r="U11" s="325"/>
      <c r="V11" s="325"/>
    </row>
    <row r="12" spans="1:22" s="327" customFormat="1" ht="24" customHeight="1">
      <c r="A12" s="328">
        <v>1</v>
      </c>
      <c r="B12" s="328" t="s">
        <v>298</v>
      </c>
      <c r="C12" s="330"/>
      <c r="D12" s="330"/>
      <c r="E12" s="330"/>
      <c r="F12" s="325"/>
      <c r="G12" s="325"/>
      <c r="H12" s="325"/>
      <c r="I12" s="325"/>
      <c r="J12" s="325"/>
      <c r="K12" s="325"/>
      <c r="L12" s="325"/>
      <c r="M12" s="330"/>
      <c r="N12" s="330"/>
      <c r="O12" s="331"/>
      <c r="P12" s="331"/>
      <c r="Q12" s="331"/>
      <c r="R12" s="326"/>
      <c r="S12" s="330"/>
      <c r="T12" s="330"/>
      <c r="U12" s="325"/>
      <c r="V12" s="325"/>
    </row>
    <row r="13" spans="1:22" s="327" customFormat="1" ht="24" customHeight="1">
      <c r="A13" s="328">
        <v>2</v>
      </c>
      <c r="B13" s="328" t="s">
        <v>298</v>
      </c>
      <c r="C13" s="330"/>
      <c r="D13" s="330"/>
      <c r="E13" s="330"/>
      <c r="F13" s="325"/>
      <c r="G13" s="325"/>
      <c r="H13" s="325"/>
      <c r="I13" s="325"/>
      <c r="J13" s="325"/>
      <c r="K13" s="325"/>
      <c r="L13" s="325"/>
      <c r="M13" s="330"/>
      <c r="N13" s="330"/>
      <c r="O13" s="331"/>
      <c r="P13" s="331"/>
      <c r="Q13" s="331"/>
      <c r="R13" s="326"/>
      <c r="S13" s="330"/>
      <c r="T13" s="330"/>
      <c r="U13" s="325"/>
      <c r="V13" s="325"/>
    </row>
    <row r="14" spans="1:22" ht="21" customHeight="1">
      <c r="A14" s="206"/>
      <c r="B14" s="587" t="str">
        <f>TT!C4</f>
        <v>Đồng Tháp, ngày 03 tháng 3 năm 2020</v>
      </c>
      <c r="C14" s="587"/>
      <c r="D14" s="587"/>
      <c r="E14" s="587"/>
      <c r="F14" s="587"/>
      <c r="G14" s="587"/>
      <c r="H14" s="276"/>
      <c r="I14" s="276"/>
      <c r="J14" s="276"/>
      <c r="K14" s="283"/>
      <c r="L14" s="284"/>
      <c r="M14" s="622" t="str">
        <f>TT!C4</f>
        <v>Đồng Tháp, ngày 03 tháng 3 năm 2020</v>
      </c>
      <c r="N14" s="622"/>
      <c r="O14" s="622"/>
      <c r="P14" s="622"/>
      <c r="Q14" s="622"/>
      <c r="R14" s="622"/>
      <c r="S14" s="622"/>
      <c r="T14" s="292"/>
      <c r="U14" s="332"/>
      <c r="V14" s="332"/>
    </row>
    <row r="15" spans="1:25" ht="21" customHeight="1">
      <c r="A15" s="120"/>
      <c r="B15" s="579" t="s">
        <v>299</v>
      </c>
      <c r="C15" s="579"/>
      <c r="D15" s="579"/>
      <c r="E15" s="579"/>
      <c r="F15" s="579"/>
      <c r="G15" s="579"/>
      <c r="H15" s="277"/>
      <c r="I15" s="277"/>
      <c r="J15" s="277"/>
      <c r="K15" s="285"/>
      <c r="L15" s="285"/>
      <c r="M15" s="580" t="str">
        <f>TT!C5</f>
        <v>KT. CỤC TRƯỞNG
PHÓ CỤC TRƯỞNG</v>
      </c>
      <c r="N15" s="580"/>
      <c r="O15" s="580"/>
      <c r="P15" s="580"/>
      <c r="Q15" s="580"/>
      <c r="R15" s="580"/>
      <c r="S15" s="580"/>
      <c r="T15" s="278"/>
      <c r="U15" s="159"/>
      <c r="V15" s="159"/>
      <c r="Y15" s="160"/>
    </row>
    <row r="16" spans="1:22" ht="18" customHeight="1">
      <c r="A16" s="3"/>
      <c r="B16" s="262"/>
      <c r="C16" s="262"/>
      <c r="D16" s="263"/>
      <c r="E16" s="263"/>
      <c r="F16" s="263"/>
      <c r="G16" s="262"/>
      <c r="H16" s="262"/>
      <c r="I16" s="262"/>
      <c r="J16" s="262"/>
      <c r="K16" s="263"/>
      <c r="L16" s="263"/>
      <c r="M16" s="263"/>
      <c r="N16" s="263"/>
      <c r="P16" s="278"/>
      <c r="Q16" s="278"/>
      <c r="R16" s="278"/>
      <c r="S16" s="263"/>
      <c r="T16" s="263"/>
      <c r="U16" s="161"/>
      <c r="V16" s="161"/>
    </row>
    <row r="17" spans="1:22" ht="21" customHeight="1">
      <c r="A17" s="3"/>
      <c r="B17" s="262"/>
      <c r="C17" s="262"/>
      <c r="D17" s="263"/>
      <c r="E17" s="263"/>
      <c r="F17" s="263"/>
      <c r="G17" s="262"/>
      <c r="H17" s="262"/>
      <c r="I17" s="262"/>
      <c r="J17" s="262"/>
      <c r="K17" s="263"/>
      <c r="L17" s="263"/>
      <c r="M17" s="263"/>
      <c r="N17" s="263"/>
      <c r="P17" s="281"/>
      <c r="Q17" s="281"/>
      <c r="R17" s="281"/>
      <c r="S17" s="281"/>
      <c r="T17" s="281"/>
      <c r="U17" s="162"/>
      <c r="V17" s="162"/>
    </row>
    <row r="18" spans="1:22" ht="30.75" customHeight="1">
      <c r="A18" s="3"/>
      <c r="B18" s="262"/>
      <c r="C18" s="262"/>
      <c r="D18" s="263"/>
      <c r="E18" s="263"/>
      <c r="F18" s="263"/>
      <c r="G18" s="262"/>
      <c r="H18" s="262"/>
      <c r="I18" s="262"/>
      <c r="J18" s="262"/>
      <c r="K18" s="263"/>
      <c r="L18" s="263"/>
      <c r="M18" s="263"/>
      <c r="N18" s="263"/>
      <c r="P18" s="281"/>
      <c r="Q18" s="281"/>
      <c r="R18" s="281"/>
      <c r="S18" s="281"/>
      <c r="T18" s="281"/>
      <c r="U18" s="333"/>
      <c r="V18" s="333"/>
    </row>
    <row r="19" spans="1:22" ht="30.75" customHeight="1">
      <c r="A19" s="3"/>
      <c r="B19" s="580" t="str">
        <f>TT!C6</f>
        <v>Nguyễn Chí Hòa</v>
      </c>
      <c r="C19" s="580"/>
      <c r="D19" s="580"/>
      <c r="E19" s="580"/>
      <c r="F19" s="580"/>
      <c r="G19" s="580"/>
      <c r="H19" s="278"/>
      <c r="I19" s="278"/>
      <c r="J19" s="278"/>
      <c r="K19" s="263"/>
      <c r="L19" s="263"/>
      <c r="M19" s="580" t="str">
        <f>TT!C3</f>
        <v>Vũ Quang Hiện</v>
      </c>
      <c r="N19" s="580"/>
      <c r="O19" s="580"/>
      <c r="P19" s="580"/>
      <c r="Q19" s="580"/>
      <c r="R19" s="580"/>
      <c r="S19" s="580"/>
      <c r="T19" s="278"/>
      <c r="U19" s="334"/>
      <c r="V19" s="334"/>
    </row>
    <row r="20" spans="1:11" ht="15.75">
      <c r="A20" s="163"/>
      <c r="B20" s="163"/>
      <c r="C20" s="163"/>
      <c r="D20" s="163"/>
      <c r="E20" s="163"/>
      <c r="F20" s="163"/>
      <c r="G20" s="163"/>
      <c r="H20" s="163"/>
      <c r="I20" s="163"/>
      <c r="J20" s="163"/>
      <c r="K20" s="163"/>
    </row>
    <row r="21" spans="1:11" ht="15.75">
      <c r="A21" s="163"/>
      <c r="B21" s="163"/>
      <c r="C21" s="163"/>
      <c r="D21" s="163"/>
      <c r="E21" s="163"/>
      <c r="F21" s="163"/>
      <c r="G21" s="163"/>
      <c r="H21" s="163"/>
      <c r="I21" s="163"/>
      <c r="J21" s="163"/>
      <c r="K21" s="163"/>
    </row>
    <row r="22" spans="1:11" ht="15.75">
      <c r="A22" s="163"/>
      <c r="B22" s="163"/>
      <c r="C22" s="163"/>
      <c r="D22" s="163"/>
      <c r="E22" s="163"/>
      <c r="F22" s="163"/>
      <c r="G22" s="163"/>
      <c r="H22" s="163"/>
      <c r="I22" s="163"/>
      <c r="J22" s="163"/>
      <c r="K22" s="163"/>
    </row>
    <row r="23" spans="1:11" ht="15.75" hidden="1">
      <c r="A23" s="163"/>
      <c r="B23" s="163"/>
      <c r="C23" s="163"/>
      <c r="D23" s="163"/>
      <c r="E23" s="163"/>
      <c r="F23" s="163"/>
      <c r="G23" s="163"/>
      <c r="H23" s="163"/>
      <c r="I23" s="163"/>
      <c r="J23" s="163"/>
      <c r="K23" s="163"/>
    </row>
    <row r="24" spans="1:13" s="166" customFormat="1" ht="15.75" hidden="1">
      <c r="A24" s="164" t="s">
        <v>277</v>
      </c>
      <c r="B24" s="3"/>
      <c r="C24" s="3"/>
      <c r="D24" s="3"/>
      <c r="E24" s="3"/>
      <c r="F24" s="3"/>
      <c r="G24" s="3"/>
      <c r="H24" s="3"/>
      <c r="I24" s="3"/>
      <c r="J24" s="3"/>
      <c r="K24" s="3"/>
      <c r="L24" s="165"/>
      <c r="M24" s="165"/>
    </row>
    <row r="25" spans="1:19" s="166" customFormat="1" ht="15" customHeight="1" hidden="1">
      <c r="A25" s="150"/>
      <c r="B25" s="648" t="s">
        <v>300</v>
      </c>
      <c r="C25" s="648"/>
      <c r="D25" s="648"/>
      <c r="E25" s="648"/>
      <c r="F25" s="648"/>
      <c r="G25" s="648"/>
      <c r="H25" s="648"/>
      <c r="I25" s="648"/>
      <c r="J25" s="648"/>
      <c r="K25" s="648"/>
      <c r="L25" s="150"/>
      <c r="M25" s="150"/>
      <c r="N25" s="152"/>
      <c r="O25" s="152"/>
      <c r="P25" s="152"/>
      <c r="Q25" s="152"/>
      <c r="R25" s="152"/>
      <c r="S25" s="152"/>
    </row>
    <row r="26" spans="2:13" s="166" customFormat="1" ht="15.75" hidden="1">
      <c r="B26" s="149" t="s">
        <v>301</v>
      </c>
      <c r="L26" s="165"/>
      <c r="M26" s="165"/>
    </row>
    <row r="27" ht="15.75" hidden="1">
      <c r="B27" s="143" t="s">
        <v>302</v>
      </c>
    </row>
  </sheetData>
  <sheetProtection formatCells="0" formatColumns="0" formatRows="0" insertRows="0" deleteRows="0"/>
  <mergeCells count="38">
    <mergeCell ref="E5:E7"/>
    <mergeCell ref="F5:F7"/>
    <mergeCell ref="N5:N7"/>
    <mergeCell ref="O5:R5"/>
    <mergeCell ref="J4:J7"/>
    <mergeCell ref="K4:K7"/>
    <mergeCell ref="L4:L7"/>
    <mergeCell ref="M4:M7"/>
    <mergeCell ref="O6:P6"/>
    <mergeCell ref="Q6:R6"/>
    <mergeCell ref="B25:K25"/>
    <mergeCell ref="A9:B9"/>
    <mergeCell ref="B14:G14"/>
    <mergeCell ref="M14:S14"/>
    <mergeCell ref="B15:G15"/>
    <mergeCell ref="M15:S15"/>
    <mergeCell ref="B19:G19"/>
    <mergeCell ref="M19:S19"/>
    <mergeCell ref="A8:B8"/>
    <mergeCell ref="M3:V3"/>
    <mergeCell ref="D4:D7"/>
    <mergeCell ref="E4:F4"/>
    <mergeCell ref="G4:G7"/>
    <mergeCell ref="I4:I7"/>
    <mergeCell ref="N4:U4"/>
    <mergeCell ref="V4:V7"/>
    <mergeCell ref="S5:S7"/>
    <mergeCell ref="T5:U6"/>
    <mergeCell ref="A1:E1"/>
    <mergeCell ref="F1:Q1"/>
    <mergeCell ref="R1:V1"/>
    <mergeCell ref="R2:V2"/>
    <mergeCell ref="C3:C7"/>
    <mergeCell ref="D3:G3"/>
    <mergeCell ref="H3:H7"/>
    <mergeCell ref="I3:L3"/>
    <mergeCell ref="A3:A7"/>
    <mergeCell ref="B3:B7"/>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3"/>
  <sheetViews>
    <sheetView view="pageBreakPreview" zoomScaleSheetLayoutView="100" zoomScalePageLayoutView="0" workbookViewId="0" topLeftCell="A1">
      <selection activeCell="E1" sqref="E1:O1"/>
    </sheetView>
  </sheetViews>
  <sheetFormatPr defaultColWidth="9.00390625" defaultRowHeight="15.75"/>
  <cols>
    <col min="1" max="1" width="4.25390625" style="180" customWidth="1"/>
    <col min="2" max="2" width="25.50390625" style="180" customWidth="1"/>
    <col min="3" max="3" width="6.625" style="180" customWidth="1"/>
    <col min="4" max="4" width="7.625" style="180" customWidth="1"/>
    <col min="5" max="5" width="8.00390625" style="201" customWidth="1"/>
    <col min="6" max="6" width="6.50390625" style="180" customWidth="1"/>
    <col min="7" max="7" width="5.75390625" style="180" customWidth="1"/>
    <col min="8" max="8" width="5.375" style="180" customWidth="1"/>
    <col min="9" max="9" width="7.75390625" style="180" customWidth="1"/>
    <col min="10" max="10" width="6.75390625" style="180" customWidth="1"/>
    <col min="11" max="11" width="6.625" style="180" customWidth="1"/>
    <col min="12" max="12" width="7.125" style="180" customWidth="1"/>
    <col min="13" max="13" width="6.375" style="180" customWidth="1"/>
    <col min="14" max="14" width="6.75390625" style="202" customWidth="1"/>
    <col min="15" max="15" width="6.125" style="202" customWidth="1"/>
    <col min="16" max="16" width="5.625" style="202" customWidth="1"/>
    <col min="17" max="17" width="7.00390625" style="203" customWidth="1"/>
    <col min="18" max="18" width="7.00390625" style="202" customWidth="1"/>
    <col min="19" max="19" width="5.75390625" style="202" customWidth="1"/>
    <col min="20" max="20" width="8.125" style="202" customWidth="1"/>
    <col min="21" max="21" width="6.25390625" style="202" customWidth="1"/>
    <col min="22" max="16384" width="9.00390625" style="180" customWidth="1"/>
  </cols>
  <sheetData>
    <row r="1" spans="1:21" ht="60" customHeight="1">
      <c r="A1" s="417" t="s">
        <v>337</v>
      </c>
      <c r="B1" s="417"/>
      <c r="C1" s="417"/>
      <c r="D1" s="417"/>
      <c r="E1" s="419" t="s">
        <v>320</v>
      </c>
      <c r="F1" s="419"/>
      <c r="G1" s="419"/>
      <c r="H1" s="419"/>
      <c r="I1" s="419"/>
      <c r="J1" s="419"/>
      <c r="K1" s="419"/>
      <c r="L1" s="419"/>
      <c r="M1" s="419"/>
      <c r="N1" s="419"/>
      <c r="O1" s="419"/>
      <c r="P1" s="406" t="str">
        <f>TT!C2</f>
        <v>Đơn vị  báo cáo: 
Cục THADS tỉnh Đồng Tháp
Đơn vị nhận báo cáo:
Tổng Cục THADS</v>
      </c>
      <c r="Q1" s="406"/>
      <c r="R1" s="406"/>
      <c r="S1" s="406"/>
      <c r="T1" s="406"/>
      <c r="U1" s="406"/>
    </row>
    <row r="2" spans="1:21" ht="17.25" customHeight="1">
      <c r="A2" s="181"/>
      <c r="B2" s="182"/>
      <c r="C2" s="182"/>
      <c r="D2" s="182"/>
      <c r="E2" s="183"/>
      <c r="F2" s="184"/>
      <c r="G2" s="184"/>
      <c r="H2" s="184"/>
      <c r="I2" s="185"/>
      <c r="J2" s="186"/>
      <c r="K2" s="187"/>
      <c r="L2" s="187"/>
      <c r="M2" s="187"/>
      <c r="N2" s="188"/>
      <c r="O2" s="188"/>
      <c r="P2" s="418" t="s">
        <v>166</v>
      </c>
      <c r="Q2" s="418"/>
      <c r="R2" s="418"/>
      <c r="S2" s="418"/>
      <c r="T2" s="418"/>
      <c r="U2" s="418"/>
    </row>
    <row r="3" spans="1:21" s="189" customFormat="1" ht="15.75" customHeight="1">
      <c r="A3" s="413" t="s">
        <v>136</v>
      </c>
      <c r="B3" s="413" t="s">
        <v>157</v>
      </c>
      <c r="C3" s="413" t="s">
        <v>165</v>
      </c>
      <c r="D3" s="408" t="s">
        <v>134</v>
      </c>
      <c r="E3" s="407" t="s">
        <v>4</v>
      </c>
      <c r="F3" s="407"/>
      <c r="G3" s="407" t="s">
        <v>36</v>
      </c>
      <c r="H3" s="394" t="s">
        <v>164</v>
      </c>
      <c r="I3" s="407" t="s">
        <v>37</v>
      </c>
      <c r="J3" s="411" t="s">
        <v>4</v>
      </c>
      <c r="K3" s="412"/>
      <c r="L3" s="412"/>
      <c r="M3" s="412"/>
      <c r="N3" s="412"/>
      <c r="O3" s="412"/>
      <c r="P3" s="412"/>
      <c r="Q3" s="412"/>
      <c r="R3" s="412"/>
      <c r="S3" s="416"/>
      <c r="T3" s="420" t="s">
        <v>103</v>
      </c>
      <c r="U3" s="408" t="s">
        <v>160</v>
      </c>
    </row>
    <row r="4" spans="1:21" s="190" customFormat="1" ht="15.75" customHeight="1">
      <c r="A4" s="414"/>
      <c r="B4" s="414"/>
      <c r="C4" s="414"/>
      <c r="D4" s="409"/>
      <c r="E4" s="407" t="s">
        <v>137</v>
      </c>
      <c r="F4" s="407" t="s">
        <v>62</v>
      </c>
      <c r="G4" s="407"/>
      <c r="H4" s="394"/>
      <c r="I4" s="407"/>
      <c r="J4" s="407" t="s">
        <v>61</v>
      </c>
      <c r="K4" s="407" t="s">
        <v>4</v>
      </c>
      <c r="L4" s="407"/>
      <c r="M4" s="407"/>
      <c r="N4" s="407"/>
      <c r="O4" s="407"/>
      <c r="P4" s="407"/>
      <c r="Q4" s="394" t="s">
        <v>139</v>
      </c>
      <c r="R4" s="407" t="s">
        <v>148</v>
      </c>
      <c r="S4" s="394" t="s">
        <v>81</v>
      </c>
      <c r="T4" s="421"/>
      <c r="U4" s="409"/>
    </row>
    <row r="5" spans="1:21" s="189" customFormat="1" ht="15.75" customHeight="1">
      <c r="A5" s="414"/>
      <c r="B5" s="414"/>
      <c r="C5" s="414"/>
      <c r="D5" s="409"/>
      <c r="E5" s="407"/>
      <c r="F5" s="407"/>
      <c r="G5" s="407"/>
      <c r="H5" s="394"/>
      <c r="I5" s="407"/>
      <c r="J5" s="407"/>
      <c r="K5" s="407" t="s">
        <v>96</v>
      </c>
      <c r="L5" s="407" t="s">
        <v>4</v>
      </c>
      <c r="M5" s="407"/>
      <c r="N5" s="407" t="s">
        <v>42</v>
      </c>
      <c r="O5" s="407" t="s">
        <v>147</v>
      </c>
      <c r="P5" s="407" t="s">
        <v>46</v>
      </c>
      <c r="Q5" s="394"/>
      <c r="R5" s="407"/>
      <c r="S5" s="394"/>
      <c r="T5" s="421"/>
      <c r="U5" s="409"/>
    </row>
    <row r="6" spans="1:21" s="189" customFormat="1" ht="15.75" customHeight="1">
      <c r="A6" s="414"/>
      <c r="B6" s="414"/>
      <c r="C6" s="414"/>
      <c r="D6" s="409"/>
      <c r="E6" s="407"/>
      <c r="F6" s="407"/>
      <c r="G6" s="407"/>
      <c r="H6" s="394"/>
      <c r="I6" s="407"/>
      <c r="J6" s="407"/>
      <c r="K6" s="407"/>
      <c r="L6" s="407"/>
      <c r="M6" s="407"/>
      <c r="N6" s="407"/>
      <c r="O6" s="407"/>
      <c r="P6" s="407"/>
      <c r="Q6" s="394"/>
      <c r="R6" s="407"/>
      <c r="S6" s="394"/>
      <c r="T6" s="421"/>
      <c r="U6" s="409"/>
    </row>
    <row r="7" spans="1:21" s="189" customFormat="1" ht="44.25" customHeight="1">
      <c r="A7" s="415"/>
      <c r="B7" s="415"/>
      <c r="C7" s="415"/>
      <c r="D7" s="410"/>
      <c r="E7" s="407"/>
      <c r="F7" s="407"/>
      <c r="G7" s="407"/>
      <c r="H7" s="394"/>
      <c r="I7" s="407"/>
      <c r="J7" s="407"/>
      <c r="K7" s="407"/>
      <c r="L7" s="191" t="s">
        <v>39</v>
      </c>
      <c r="M7" s="191" t="s">
        <v>138</v>
      </c>
      <c r="N7" s="407"/>
      <c r="O7" s="407"/>
      <c r="P7" s="407"/>
      <c r="Q7" s="394"/>
      <c r="R7" s="407"/>
      <c r="S7" s="394"/>
      <c r="T7" s="422"/>
      <c r="U7" s="409"/>
    </row>
    <row r="8" spans="1:21" ht="14.25" customHeight="1">
      <c r="A8" s="402" t="s">
        <v>3</v>
      </c>
      <c r="B8" s="403"/>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1" ht="13.5" customHeight="1">
      <c r="A9" s="411" t="s">
        <v>10</v>
      </c>
      <c r="B9" s="412"/>
      <c r="C9" s="337">
        <f aca="true" t="shared" si="0" ref="C9:T9">C10+C24</f>
        <v>0</v>
      </c>
      <c r="D9" s="337">
        <f t="shared" si="0"/>
        <v>0</v>
      </c>
      <c r="E9" s="337">
        <f t="shared" si="0"/>
        <v>0</v>
      </c>
      <c r="F9" s="337">
        <f t="shared" si="0"/>
        <v>0</v>
      </c>
      <c r="G9" s="337">
        <f t="shared" si="0"/>
        <v>0</v>
      </c>
      <c r="H9" s="337">
        <f t="shared" si="0"/>
        <v>0</v>
      </c>
      <c r="I9" s="337">
        <f t="shared" si="0"/>
        <v>0</v>
      </c>
      <c r="J9" s="337">
        <f t="shared" si="0"/>
        <v>0</v>
      </c>
      <c r="K9" s="337">
        <f t="shared" si="0"/>
        <v>0</v>
      </c>
      <c r="L9" s="337">
        <f t="shared" si="0"/>
        <v>0</v>
      </c>
      <c r="M9" s="337">
        <f t="shared" si="0"/>
        <v>0</v>
      </c>
      <c r="N9" s="337">
        <f t="shared" si="0"/>
        <v>0</v>
      </c>
      <c r="O9" s="337">
        <f t="shared" si="0"/>
        <v>0</v>
      </c>
      <c r="P9" s="337">
        <f t="shared" si="0"/>
        <v>0</v>
      </c>
      <c r="Q9" s="337">
        <f t="shared" si="0"/>
        <v>0</v>
      </c>
      <c r="R9" s="337">
        <f t="shared" si="0"/>
        <v>0</v>
      </c>
      <c r="S9" s="337">
        <f t="shared" si="0"/>
        <v>0</v>
      </c>
      <c r="T9" s="337">
        <f t="shared" si="0"/>
        <v>0</v>
      </c>
      <c r="U9" s="230">
        <f>IF(J9&lt;&gt;0,K9/J9,"")</f>
      </c>
    </row>
    <row r="10" spans="1:21" ht="13.5" customHeight="1">
      <c r="A10" s="192" t="s">
        <v>0</v>
      </c>
      <c r="B10" s="193" t="s">
        <v>89</v>
      </c>
      <c r="C10" s="337">
        <f>SUM(C11:C23)</f>
        <v>0</v>
      </c>
      <c r="D10" s="337">
        <f aca="true" t="shared" si="1" ref="D10:S10">SUM(D11:D23)</f>
        <v>0</v>
      </c>
      <c r="E10" s="337">
        <f t="shared" si="1"/>
        <v>0</v>
      </c>
      <c r="F10" s="337">
        <f t="shared" si="1"/>
        <v>0</v>
      </c>
      <c r="G10" s="337">
        <f t="shared" si="1"/>
        <v>0</v>
      </c>
      <c r="H10" s="337">
        <f t="shared" si="1"/>
        <v>0</v>
      </c>
      <c r="I10" s="337">
        <f t="shared" si="1"/>
        <v>0</v>
      </c>
      <c r="J10" s="337">
        <f t="shared" si="1"/>
        <v>0</v>
      </c>
      <c r="K10" s="337">
        <f t="shared" si="1"/>
        <v>0</v>
      </c>
      <c r="L10" s="337">
        <f t="shared" si="1"/>
        <v>0</v>
      </c>
      <c r="M10" s="337">
        <f t="shared" si="1"/>
        <v>0</v>
      </c>
      <c r="N10" s="337">
        <f t="shared" si="1"/>
        <v>0</v>
      </c>
      <c r="O10" s="337">
        <f t="shared" si="1"/>
        <v>0</v>
      </c>
      <c r="P10" s="337">
        <f t="shared" si="1"/>
        <v>0</v>
      </c>
      <c r="Q10" s="337">
        <f t="shared" si="1"/>
        <v>0</v>
      </c>
      <c r="R10" s="337">
        <f t="shared" si="1"/>
        <v>0</v>
      </c>
      <c r="S10" s="337">
        <f t="shared" si="1"/>
        <v>0</v>
      </c>
      <c r="T10" s="337">
        <f>SUM(N10:S10)</f>
        <v>0</v>
      </c>
      <c r="U10" s="230">
        <f>IF(J10&lt;&gt;0,K10/J10,"")</f>
      </c>
    </row>
    <row r="11" spans="1:21" ht="13.5" customHeight="1">
      <c r="A11" s="223" t="s">
        <v>13</v>
      </c>
      <c r="B11" s="224" t="s">
        <v>31</v>
      </c>
      <c r="C11" s="225"/>
      <c r="D11" s="337">
        <f>E11+F11</f>
        <v>0</v>
      </c>
      <c r="E11" s="226"/>
      <c r="F11" s="225"/>
      <c r="G11" s="225"/>
      <c r="H11" s="225"/>
      <c r="I11" s="337">
        <f>J11+Q11+R11+S11</f>
        <v>0</v>
      </c>
      <c r="J11" s="337">
        <f>K11+N11+O11+P11</f>
        <v>0</v>
      </c>
      <c r="K11" s="337">
        <f>L11+M11</f>
        <v>0</v>
      </c>
      <c r="L11" s="225"/>
      <c r="M11" s="225"/>
      <c r="N11" s="225"/>
      <c r="O11" s="225"/>
      <c r="P11" s="225"/>
      <c r="Q11" s="225"/>
      <c r="R11" s="225"/>
      <c r="S11" s="225"/>
      <c r="T11" s="337">
        <f>SUM(N11:S11)</f>
        <v>0</v>
      </c>
      <c r="U11" s="230">
        <f aca="true" t="shared" si="2" ref="U11:U36">IF(J11&lt;&gt;0,K11/J11,"")</f>
      </c>
    </row>
    <row r="12" spans="1:21" ht="13.5" customHeight="1">
      <c r="A12" s="223" t="s">
        <v>14</v>
      </c>
      <c r="B12" s="227" t="s">
        <v>33</v>
      </c>
      <c r="C12" s="225"/>
      <c r="D12" s="337">
        <f aca="true" t="shared" si="3" ref="D12:D23">E12+F12</f>
        <v>0</v>
      </c>
      <c r="E12" s="226"/>
      <c r="F12" s="225"/>
      <c r="G12" s="225"/>
      <c r="H12" s="225"/>
      <c r="I12" s="337">
        <f aca="true" t="shared" si="4" ref="I12:I23">J12+Q12+R12+S12</f>
        <v>0</v>
      </c>
      <c r="J12" s="337">
        <f aca="true" t="shared" si="5" ref="J12:J37">K12+N12+O12+P12</f>
        <v>0</v>
      </c>
      <c r="K12" s="337">
        <f aca="true" t="shared" si="6" ref="K12:K22">L12+M12</f>
        <v>0</v>
      </c>
      <c r="L12" s="225"/>
      <c r="M12" s="225"/>
      <c r="N12" s="225"/>
      <c r="O12" s="225"/>
      <c r="P12" s="225"/>
      <c r="Q12" s="225"/>
      <c r="R12" s="225"/>
      <c r="S12" s="225"/>
      <c r="T12" s="337">
        <f aca="true" t="shared" si="7" ref="T12:T36">SUM(N12:S12)</f>
        <v>0</v>
      </c>
      <c r="U12" s="230">
        <f t="shared" si="2"/>
      </c>
    </row>
    <row r="13" spans="1:21" ht="13.5" customHeight="1">
      <c r="A13" s="223" t="s">
        <v>19</v>
      </c>
      <c r="B13" s="228" t="s">
        <v>141</v>
      </c>
      <c r="C13" s="225"/>
      <c r="D13" s="337">
        <f t="shared" si="3"/>
        <v>0</v>
      </c>
      <c r="E13" s="226"/>
      <c r="F13" s="225"/>
      <c r="G13" s="225"/>
      <c r="H13" s="225"/>
      <c r="I13" s="337">
        <f t="shared" si="4"/>
        <v>0</v>
      </c>
      <c r="J13" s="337">
        <f t="shared" si="5"/>
        <v>0</v>
      </c>
      <c r="K13" s="337">
        <f t="shared" si="6"/>
        <v>0</v>
      </c>
      <c r="L13" s="225"/>
      <c r="M13" s="225"/>
      <c r="N13" s="225"/>
      <c r="O13" s="225"/>
      <c r="P13" s="225"/>
      <c r="Q13" s="225"/>
      <c r="R13" s="225"/>
      <c r="S13" s="225"/>
      <c r="T13" s="337">
        <f t="shared" si="7"/>
        <v>0</v>
      </c>
      <c r="U13" s="230">
        <f t="shared" si="2"/>
      </c>
    </row>
    <row r="14" spans="1:21" ht="15.75">
      <c r="A14" s="223" t="s">
        <v>22</v>
      </c>
      <c r="B14" s="224" t="s">
        <v>145</v>
      </c>
      <c r="C14" s="225"/>
      <c r="D14" s="337">
        <f t="shared" si="3"/>
        <v>0</v>
      </c>
      <c r="E14" s="226"/>
      <c r="F14" s="225"/>
      <c r="G14" s="225"/>
      <c r="H14" s="225"/>
      <c r="I14" s="337">
        <f t="shared" si="4"/>
        <v>0</v>
      </c>
      <c r="J14" s="337">
        <f t="shared" si="5"/>
        <v>0</v>
      </c>
      <c r="K14" s="337">
        <f t="shared" si="6"/>
        <v>0</v>
      </c>
      <c r="L14" s="225"/>
      <c r="M14" s="225"/>
      <c r="N14" s="225"/>
      <c r="O14" s="225"/>
      <c r="P14" s="225"/>
      <c r="Q14" s="225"/>
      <c r="R14" s="225"/>
      <c r="S14" s="225"/>
      <c r="T14" s="337">
        <f t="shared" si="7"/>
        <v>0</v>
      </c>
      <c r="U14" s="230">
        <f t="shared" si="2"/>
      </c>
    </row>
    <row r="15" spans="1:21" ht="17.25" customHeight="1">
      <c r="A15" s="223" t="s">
        <v>23</v>
      </c>
      <c r="B15" s="229" t="s">
        <v>144</v>
      </c>
      <c r="C15" s="225"/>
      <c r="D15" s="337">
        <f t="shared" si="3"/>
        <v>0</v>
      </c>
      <c r="E15" s="226"/>
      <c r="F15" s="225"/>
      <c r="G15" s="225"/>
      <c r="H15" s="225"/>
      <c r="I15" s="337">
        <f t="shared" si="4"/>
        <v>0</v>
      </c>
      <c r="J15" s="337">
        <f t="shared" si="5"/>
        <v>0</v>
      </c>
      <c r="K15" s="337">
        <f t="shared" si="6"/>
        <v>0</v>
      </c>
      <c r="L15" s="225"/>
      <c r="M15" s="225"/>
      <c r="N15" s="225"/>
      <c r="O15" s="225"/>
      <c r="P15" s="225"/>
      <c r="Q15" s="225"/>
      <c r="R15" s="225"/>
      <c r="S15" s="225"/>
      <c r="T15" s="337">
        <f t="shared" si="7"/>
        <v>0</v>
      </c>
      <c r="U15" s="230">
        <f t="shared" si="2"/>
      </c>
    </row>
    <row r="16" spans="1:21" ht="13.5" customHeight="1">
      <c r="A16" s="223" t="s">
        <v>24</v>
      </c>
      <c r="B16" s="224" t="s">
        <v>128</v>
      </c>
      <c r="C16" s="225"/>
      <c r="D16" s="337">
        <f t="shared" si="3"/>
        <v>0</v>
      </c>
      <c r="E16" s="226"/>
      <c r="F16" s="225"/>
      <c r="G16" s="225"/>
      <c r="H16" s="225"/>
      <c r="I16" s="337">
        <f t="shared" si="4"/>
        <v>0</v>
      </c>
      <c r="J16" s="337">
        <f t="shared" si="5"/>
        <v>0</v>
      </c>
      <c r="K16" s="337">
        <f t="shared" si="6"/>
        <v>0</v>
      </c>
      <c r="L16" s="225"/>
      <c r="M16" s="225"/>
      <c r="N16" s="225"/>
      <c r="O16" s="225"/>
      <c r="P16" s="225"/>
      <c r="Q16" s="225"/>
      <c r="R16" s="225"/>
      <c r="S16" s="225"/>
      <c r="T16" s="337">
        <f t="shared" si="7"/>
        <v>0</v>
      </c>
      <c r="U16" s="230">
        <f t="shared" si="2"/>
      </c>
    </row>
    <row r="17" spans="1:21" ht="13.5" customHeight="1">
      <c r="A17" s="223" t="s">
        <v>25</v>
      </c>
      <c r="B17" s="224" t="s">
        <v>129</v>
      </c>
      <c r="C17" s="225"/>
      <c r="D17" s="337">
        <f t="shared" si="3"/>
        <v>0</v>
      </c>
      <c r="E17" s="226"/>
      <c r="F17" s="225"/>
      <c r="G17" s="225"/>
      <c r="H17" s="225"/>
      <c r="I17" s="337">
        <f t="shared" si="4"/>
        <v>0</v>
      </c>
      <c r="J17" s="337">
        <f t="shared" si="5"/>
        <v>0</v>
      </c>
      <c r="K17" s="337">
        <f t="shared" si="6"/>
        <v>0</v>
      </c>
      <c r="L17" s="225"/>
      <c r="M17" s="225"/>
      <c r="N17" s="225"/>
      <c r="O17" s="225"/>
      <c r="P17" s="225"/>
      <c r="Q17" s="225"/>
      <c r="R17" s="225"/>
      <c r="S17" s="225"/>
      <c r="T17" s="337">
        <f t="shared" si="7"/>
        <v>0</v>
      </c>
      <c r="U17" s="230">
        <f t="shared" si="2"/>
      </c>
    </row>
    <row r="18" spans="1:21" ht="13.5" customHeight="1">
      <c r="A18" s="223" t="s">
        <v>26</v>
      </c>
      <c r="B18" s="224" t="s">
        <v>32</v>
      </c>
      <c r="C18" s="225"/>
      <c r="D18" s="337">
        <f t="shared" si="3"/>
        <v>0</v>
      </c>
      <c r="E18" s="226"/>
      <c r="F18" s="225"/>
      <c r="G18" s="225"/>
      <c r="H18" s="225"/>
      <c r="I18" s="337">
        <f t="shared" si="4"/>
        <v>0</v>
      </c>
      <c r="J18" s="337">
        <f t="shared" si="5"/>
        <v>0</v>
      </c>
      <c r="K18" s="337">
        <f t="shared" si="6"/>
        <v>0</v>
      </c>
      <c r="L18" s="225"/>
      <c r="M18" s="225"/>
      <c r="N18" s="225"/>
      <c r="O18" s="225"/>
      <c r="P18" s="225"/>
      <c r="Q18" s="225"/>
      <c r="R18" s="225"/>
      <c r="S18" s="225"/>
      <c r="T18" s="337">
        <f t="shared" si="7"/>
        <v>0</v>
      </c>
      <c r="U18" s="230">
        <f t="shared" si="2"/>
      </c>
    </row>
    <row r="19" spans="1:21" ht="13.5" customHeight="1">
      <c r="A19" s="223" t="s">
        <v>27</v>
      </c>
      <c r="B19" s="224" t="s">
        <v>34</v>
      </c>
      <c r="C19" s="225"/>
      <c r="D19" s="337">
        <f t="shared" si="3"/>
        <v>0</v>
      </c>
      <c r="E19" s="226"/>
      <c r="F19" s="225"/>
      <c r="G19" s="225"/>
      <c r="H19" s="225"/>
      <c r="I19" s="337">
        <f t="shared" si="4"/>
        <v>0</v>
      </c>
      <c r="J19" s="337">
        <f t="shared" si="5"/>
        <v>0</v>
      </c>
      <c r="K19" s="337">
        <f t="shared" si="6"/>
        <v>0</v>
      </c>
      <c r="L19" s="225"/>
      <c r="M19" s="225"/>
      <c r="N19" s="225"/>
      <c r="O19" s="225"/>
      <c r="P19" s="225"/>
      <c r="Q19" s="225"/>
      <c r="R19" s="225"/>
      <c r="S19" s="225"/>
      <c r="T19" s="337">
        <f t="shared" si="7"/>
        <v>0</v>
      </c>
      <c r="U19" s="230">
        <f t="shared" si="2"/>
      </c>
    </row>
    <row r="20" spans="1:21" ht="13.5" customHeight="1">
      <c r="A20" s="223" t="s">
        <v>29</v>
      </c>
      <c r="B20" s="224" t="s">
        <v>35</v>
      </c>
      <c r="C20" s="225"/>
      <c r="D20" s="337">
        <f t="shared" si="3"/>
        <v>0</v>
      </c>
      <c r="E20" s="226"/>
      <c r="F20" s="225"/>
      <c r="G20" s="225"/>
      <c r="H20" s="225"/>
      <c r="I20" s="337">
        <f t="shared" si="4"/>
        <v>0</v>
      </c>
      <c r="J20" s="337">
        <f t="shared" si="5"/>
        <v>0</v>
      </c>
      <c r="K20" s="337">
        <f t="shared" si="6"/>
        <v>0</v>
      </c>
      <c r="L20" s="225"/>
      <c r="M20" s="225"/>
      <c r="N20" s="225"/>
      <c r="O20" s="225"/>
      <c r="P20" s="225"/>
      <c r="Q20" s="225"/>
      <c r="R20" s="225"/>
      <c r="S20" s="225"/>
      <c r="T20" s="337">
        <f t="shared" si="7"/>
        <v>0</v>
      </c>
      <c r="U20" s="230">
        <f t="shared" si="2"/>
      </c>
    </row>
    <row r="21" spans="1:21" ht="13.5" customHeight="1">
      <c r="A21" s="223" t="s">
        <v>30</v>
      </c>
      <c r="B21" s="224" t="s">
        <v>143</v>
      </c>
      <c r="C21" s="225"/>
      <c r="D21" s="337">
        <f t="shared" si="3"/>
        <v>0</v>
      </c>
      <c r="E21" s="226"/>
      <c r="F21" s="225"/>
      <c r="G21" s="225"/>
      <c r="H21" s="225"/>
      <c r="I21" s="337">
        <f t="shared" si="4"/>
        <v>0</v>
      </c>
      <c r="J21" s="337">
        <f t="shared" si="5"/>
        <v>0</v>
      </c>
      <c r="K21" s="337">
        <f t="shared" si="6"/>
        <v>0</v>
      </c>
      <c r="L21" s="225"/>
      <c r="M21" s="225"/>
      <c r="N21" s="225"/>
      <c r="O21" s="225"/>
      <c r="P21" s="225"/>
      <c r="Q21" s="225"/>
      <c r="R21" s="225"/>
      <c r="S21" s="225"/>
      <c r="T21" s="337">
        <f t="shared" si="7"/>
        <v>0</v>
      </c>
      <c r="U21" s="230">
        <f t="shared" si="2"/>
      </c>
    </row>
    <row r="22" spans="1:21" ht="13.5" customHeight="1">
      <c r="A22" s="223" t="s">
        <v>104</v>
      </c>
      <c r="B22" s="224" t="s">
        <v>142</v>
      </c>
      <c r="C22" s="225"/>
      <c r="D22" s="337">
        <f t="shared" si="3"/>
        <v>0</v>
      </c>
      <c r="E22" s="226"/>
      <c r="F22" s="225"/>
      <c r="G22" s="225"/>
      <c r="H22" s="225"/>
      <c r="I22" s="337">
        <f t="shared" si="4"/>
        <v>0</v>
      </c>
      <c r="J22" s="337">
        <f t="shared" si="5"/>
        <v>0</v>
      </c>
      <c r="K22" s="337">
        <f t="shared" si="6"/>
        <v>0</v>
      </c>
      <c r="L22" s="225"/>
      <c r="M22" s="225"/>
      <c r="N22" s="225"/>
      <c r="O22" s="225"/>
      <c r="P22" s="225"/>
      <c r="Q22" s="225"/>
      <c r="R22" s="225"/>
      <c r="S22" s="225"/>
      <c r="T22" s="337">
        <f t="shared" si="7"/>
        <v>0</v>
      </c>
      <c r="U22" s="230">
        <f t="shared" si="2"/>
      </c>
    </row>
    <row r="23" spans="1:21" ht="13.5" customHeight="1">
      <c r="A23" s="223" t="s">
        <v>101</v>
      </c>
      <c r="B23" s="224" t="s">
        <v>102</v>
      </c>
      <c r="C23" s="225"/>
      <c r="D23" s="337">
        <f t="shared" si="3"/>
        <v>0</v>
      </c>
      <c r="E23" s="226"/>
      <c r="F23" s="225"/>
      <c r="G23" s="225"/>
      <c r="H23" s="225"/>
      <c r="I23" s="337">
        <f t="shared" si="4"/>
        <v>0</v>
      </c>
      <c r="J23" s="337">
        <f t="shared" si="5"/>
        <v>0</v>
      </c>
      <c r="K23" s="337">
        <f>L23+M23</f>
        <v>0</v>
      </c>
      <c r="L23" s="225"/>
      <c r="M23" s="225"/>
      <c r="N23" s="225"/>
      <c r="O23" s="225"/>
      <c r="P23" s="225"/>
      <c r="Q23" s="225"/>
      <c r="R23" s="225"/>
      <c r="S23" s="225"/>
      <c r="T23" s="337">
        <f t="shared" si="7"/>
        <v>0</v>
      </c>
      <c r="U23" s="230">
        <f t="shared" si="2"/>
      </c>
    </row>
    <row r="24" spans="1:21" ht="14.25" customHeight="1">
      <c r="A24" s="192" t="s">
        <v>1</v>
      </c>
      <c r="B24" s="193" t="s">
        <v>90</v>
      </c>
      <c r="C24" s="337">
        <f>SUM(C25:C37)</f>
        <v>0</v>
      </c>
      <c r="D24" s="337">
        <f aca="true" t="shared" si="8" ref="D24:T24">SUM(D25:D37)</f>
        <v>0</v>
      </c>
      <c r="E24" s="337">
        <f t="shared" si="8"/>
        <v>0</v>
      </c>
      <c r="F24" s="337">
        <f t="shared" si="8"/>
        <v>0</v>
      </c>
      <c r="G24" s="337">
        <f t="shared" si="8"/>
        <v>0</v>
      </c>
      <c r="H24" s="337">
        <f t="shared" si="8"/>
        <v>0</v>
      </c>
      <c r="I24" s="337">
        <f t="shared" si="8"/>
        <v>0</v>
      </c>
      <c r="J24" s="337">
        <f t="shared" si="8"/>
        <v>0</v>
      </c>
      <c r="K24" s="337">
        <f t="shared" si="8"/>
        <v>0</v>
      </c>
      <c r="L24" s="337">
        <f t="shared" si="8"/>
        <v>0</v>
      </c>
      <c r="M24" s="337">
        <f t="shared" si="8"/>
        <v>0</v>
      </c>
      <c r="N24" s="337">
        <f t="shared" si="8"/>
        <v>0</v>
      </c>
      <c r="O24" s="337">
        <f t="shared" si="8"/>
        <v>0</v>
      </c>
      <c r="P24" s="337">
        <f t="shared" si="8"/>
        <v>0</v>
      </c>
      <c r="Q24" s="337">
        <f t="shared" si="8"/>
        <v>0</v>
      </c>
      <c r="R24" s="337">
        <f t="shared" si="8"/>
        <v>0</v>
      </c>
      <c r="S24" s="337">
        <f t="shared" si="8"/>
        <v>0</v>
      </c>
      <c r="T24" s="337">
        <f t="shared" si="8"/>
        <v>0</v>
      </c>
      <c r="U24" s="230">
        <f t="shared" si="2"/>
      </c>
    </row>
    <row r="25" spans="1:21" ht="14.25" customHeight="1">
      <c r="A25" s="223" t="s">
        <v>13</v>
      </c>
      <c r="B25" s="224" t="s">
        <v>31</v>
      </c>
      <c r="C25" s="225"/>
      <c r="D25" s="337">
        <f>E25+F25</f>
        <v>0</v>
      </c>
      <c r="E25" s="226"/>
      <c r="F25" s="225"/>
      <c r="G25" s="225"/>
      <c r="H25" s="225"/>
      <c r="I25" s="337">
        <f>J25+Q25+R25+S25</f>
        <v>0</v>
      </c>
      <c r="J25" s="337">
        <f t="shared" si="5"/>
        <v>0</v>
      </c>
      <c r="K25" s="337">
        <f>L25+M25</f>
        <v>0</v>
      </c>
      <c r="L25" s="225"/>
      <c r="M25" s="225"/>
      <c r="N25" s="225"/>
      <c r="O25" s="225"/>
      <c r="P25" s="225"/>
      <c r="Q25" s="225"/>
      <c r="R25" s="225"/>
      <c r="S25" s="225"/>
      <c r="T25" s="337">
        <f t="shared" si="7"/>
        <v>0</v>
      </c>
      <c r="U25" s="230">
        <f t="shared" si="2"/>
      </c>
    </row>
    <row r="26" spans="1:21" ht="14.25" customHeight="1">
      <c r="A26" s="223" t="s">
        <v>14</v>
      </c>
      <c r="B26" s="227" t="s">
        <v>33</v>
      </c>
      <c r="C26" s="225"/>
      <c r="D26" s="337">
        <f aca="true" t="shared" si="9" ref="D26:D37">E26+F26</f>
        <v>0</v>
      </c>
      <c r="E26" s="226"/>
      <c r="F26" s="225"/>
      <c r="G26" s="225"/>
      <c r="H26" s="225"/>
      <c r="I26" s="337">
        <f aca="true" t="shared" si="10" ref="I26:I37">J26+Q26+R26+S26</f>
        <v>0</v>
      </c>
      <c r="J26" s="337">
        <f t="shared" si="5"/>
        <v>0</v>
      </c>
      <c r="K26" s="337">
        <f aca="true" t="shared" si="11" ref="K26:K37">L26+M26</f>
        <v>0</v>
      </c>
      <c r="L26" s="225"/>
      <c r="M26" s="225"/>
      <c r="N26" s="225"/>
      <c r="O26" s="225"/>
      <c r="P26" s="225"/>
      <c r="Q26" s="225"/>
      <c r="R26" s="225"/>
      <c r="S26" s="225"/>
      <c r="T26" s="337">
        <f t="shared" si="7"/>
        <v>0</v>
      </c>
      <c r="U26" s="230">
        <f t="shared" si="2"/>
      </c>
    </row>
    <row r="27" spans="1:21" ht="14.25" customHeight="1">
      <c r="A27" s="223" t="s">
        <v>19</v>
      </c>
      <c r="B27" s="228" t="s">
        <v>141</v>
      </c>
      <c r="C27" s="225"/>
      <c r="D27" s="337">
        <f t="shared" si="9"/>
        <v>0</v>
      </c>
      <c r="E27" s="226"/>
      <c r="F27" s="225"/>
      <c r="G27" s="225"/>
      <c r="H27" s="225"/>
      <c r="I27" s="337">
        <f t="shared" si="10"/>
        <v>0</v>
      </c>
      <c r="J27" s="337">
        <f t="shared" si="5"/>
        <v>0</v>
      </c>
      <c r="K27" s="337">
        <f t="shared" si="11"/>
        <v>0</v>
      </c>
      <c r="L27" s="225"/>
      <c r="M27" s="225"/>
      <c r="N27" s="225"/>
      <c r="O27" s="225"/>
      <c r="P27" s="225"/>
      <c r="Q27" s="225"/>
      <c r="R27" s="225"/>
      <c r="S27" s="225"/>
      <c r="T27" s="337">
        <f t="shared" si="7"/>
        <v>0</v>
      </c>
      <c r="U27" s="230">
        <f t="shared" si="2"/>
      </c>
    </row>
    <row r="28" spans="1:21" ht="14.25" customHeight="1">
      <c r="A28" s="223" t="s">
        <v>22</v>
      </c>
      <c r="B28" s="224" t="s">
        <v>145</v>
      </c>
      <c r="C28" s="225"/>
      <c r="D28" s="337">
        <f t="shared" si="9"/>
        <v>0</v>
      </c>
      <c r="E28" s="226"/>
      <c r="F28" s="225"/>
      <c r="G28" s="225"/>
      <c r="H28" s="225"/>
      <c r="I28" s="337">
        <f t="shared" si="10"/>
        <v>0</v>
      </c>
      <c r="J28" s="337">
        <f t="shared" si="5"/>
        <v>0</v>
      </c>
      <c r="K28" s="337">
        <f t="shared" si="11"/>
        <v>0</v>
      </c>
      <c r="L28" s="225"/>
      <c r="M28" s="225"/>
      <c r="N28" s="225"/>
      <c r="O28" s="225"/>
      <c r="P28" s="225"/>
      <c r="Q28" s="225"/>
      <c r="R28" s="225"/>
      <c r="S28" s="225"/>
      <c r="T28" s="337">
        <f t="shared" si="7"/>
        <v>0</v>
      </c>
      <c r="U28" s="230">
        <f t="shared" si="2"/>
      </c>
    </row>
    <row r="29" spans="1:21" ht="16.5" customHeight="1">
      <c r="A29" s="223" t="s">
        <v>23</v>
      </c>
      <c r="B29" s="229" t="s">
        <v>144</v>
      </c>
      <c r="C29" s="225"/>
      <c r="D29" s="337">
        <f t="shared" si="9"/>
        <v>0</v>
      </c>
      <c r="E29" s="226"/>
      <c r="F29" s="225"/>
      <c r="G29" s="225"/>
      <c r="H29" s="225"/>
      <c r="I29" s="337">
        <f t="shared" si="10"/>
        <v>0</v>
      </c>
      <c r="J29" s="337">
        <f t="shared" si="5"/>
        <v>0</v>
      </c>
      <c r="K29" s="337">
        <f t="shared" si="11"/>
        <v>0</v>
      </c>
      <c r="L29" s="225"/>
      <c r="M29" s="225"/>
      <c r="N29" s="225"/>
      <c r="O29" s="225"/>
      <c r="P29" s="225"/>
      <c r="Q29" s="225"/>
      <c r="R29" s="225"/>
      <c r="S29" s="225"/>
      <c r="T29" s="337">
        <f t="shared" si="7"/>
        <v>0</v>
      </c>
      <c r="U29" s="230">
        <f t="shared" si="2"/>
      </c>
    </row>
    <row r="30" spans="1:21" ht="14.25" customHeight="1">
      <c r="A30" s="223" t="s">
        <v>24</v>
      </c>
      <c r="B30" s="224" t="s">
        <v>128</v>
      </c>
      <c r="C30" s="225"/>
      <c r="D30" s="337">
        <f t="shared" si="9"/>
        <v>0</v>
      </c>
      <c r="E30" s="226"/>
      <c r="F30" s="225"/>
      <c r="G30" s="225"/>
      <c r="H30" s="225"/>
      <c r="I30" s="337">
        <f t="shared" si="10"/>
        <v>0</v>
      </c>
      <c r="J30" s="337">
        <f t="shared" si="5"/>
        <v>0</v>
      </c>
      <c r="K30" s="337">
        <f t="shared" si="11"/>
        <v>0</v>
      </c>
      <c r="L30" s="225"/>
      <c r="M30" s="225"/>
      <c r="N30" s="225"/>
      <c r="O30" s="225"/>
      <c r="P30" s="225"/>
      <c r="Q30" s="225"/>
      <c r="R30" s="225"/>
      <c r="S30" s="225"/>
      <c r="T30" s="337">
        <f t="shared" si="7"/>
        <v>0</v>
      </c>
      <c r="U30" s="230">
        <f t="shared" si="2"/>
      </c>
    </row>
    <row r="31" spans="1:21" ht="14.25" customHeight="1">
      <c r="A31" s="223" t="s">
        <v>25</v>
      </c>
      <c r="B31" s="224" t="s">
        <v>129</v>
      </c>
      <c r="C31" s="225"/>
      <c r="D31" s="337">
        <f t="shared" si="9"/>
        <v>0</v>
      </c>
      <c r="E31" s="226"/>
      <c r="F31" s="225"/>
      <c r="G31" s="225"/>
      <c r="H31" s="225"/>
      <c r="I31" s="337">
        <f t="shared" si="10"/>
        <v>0</v>
      </c>
      <c r="J31" s="337">
        <f t="shared" si="5"/>
        <v>0</v>
      </c>
      <c r="K31" s="337">
        <f t="shared" si="11"/>
        <v>0</v>
      </c>
      <c r="L31" s="225"/>
      <c r="M31" s="225"/>
      <c r="N31" s="225"/>
      <c r="O31" s="225"/>
      <c r="P31" s="225"/>
      <c r="Q31" s="225"/>
      <c r="R31" s="225"/>
      <c r="S31" s="225"/>
      <c r="T31" s="337">
        <f t="shared" si="7"/>
        <v>0</v>
      </c>
      <c r="U31" s="230">
        <f t="shared" si="2"/>
      </c>
    </row>
    <row r="32" spans="1:21" ht="12.75" customHeight="1">
      <c r="A32" s="223" t="s">
        <v>26</v>
      </c>
      <c r="B32" s="224" t="s">
        <v>32</v>
      </c>
      <c r="C32" s="225"/>
      <c r="D32" s="337">
        <f t="shared" si="9"/>
        <v>0</v>
      </c>
      <c r="E32" s="226"/>
      <c r="F32" s="225"/>
      <c r="G32" s="225"/>
      <c r="H32" s="225"/>
      <c r="I32" s="337">
        <f t="shared" si="10"/>
        <v>0</v>
      </c>
      <c r="J32" s="337">
        <f t="shared" si="5"/>
        <v>0</v>
      </c>
      <c r="K32" s="337">
        <f t="shared" si="11"/>
        <v>0</v>
      </c>
      <c r="L32" s="225"/>
      <c r="M32" s="225"/>
      <c r="N32" s="225"/>
      <c r="O32" s="225"/>
      <c r="P32" s="225"/>
      <c r="Q32" s="225"/>
      <c r="R32" s="225"/>
      <c r="S32" s="225"/>
      <c r="T32" s="337">
        <f t="shared" si="7"/>
        <v>0</v>
      </c>
      <c r="U32" s="230">
        <f t="shared" si="2"/>
      </c>
    </row>
    <row r="33" spans="1:21" ht="12.75" customHeight="1">
      <c r="A33" s="223" t="s">
        <v>27</v>
      </c>
      <c r="B33" s="224" t="s">
        <v>34</v>
      </c>
      <c r="C33" s="225"/>
      <c r="D33" s="337">
        <f t="shared" si="9"/>
        <v>0</v>
      </c>
      <c r="E33" s="226"/>
      <c r="F33" s="225"/>
      <c r="G33" s="225"/>
      <c r="H33" s="225"/>
      <c r="I33" s="337">
        <f t="shared" si="10"/>
        <v>0</v>
      </c>
      <c r="J33" s="337">
        <f t="shared" si="5"/>
        <v>0</v>
      </c>
      <c r="K33" s="337">
        <f t="shared" si="11"/>
        <v>0</v>
      </c>
      <c r="L33" s="225"/>
      <c r="M33" s="225"/>
      <c r="N33" s="225"/>
      <c r="O33" s="225"/>
      <c r="P33" s="225"/>
      <c r="Q33" s="225"/>
      <c r="R33" s="225"/>
      <c r="S33" s="225"/>
      <c r="T33" s="337">
        <f t="shared" si="7"/>
        <v>0</v>
      </c>
      <c r="U33" s="230">
        <f t="shared" si="2"/>
      </c>
    </row>
    <row r="34" spans="1:21" ht="12.75" customHeight="1">
      <c r="A34" s="223" t="s">
        <v>29</v>
      </c>
      <c r="B34" s="224" t="s">
        <v>35</v>
      </c>
      <c r="C34" s="225"/>
      <c r="D34" s="337">
        <f t="shared" si="9"/>
        <v>0</v>
      </c>
      <c r="E34" s="226"/>
      <c r="F34" s="225"/>
      <c r="G34" s="225"/>
      <c r="H34" s="225"/>
      <c r="I34" s="337">
        <f t="shared" si="10"/>
        <v>0</v>
      </c>
      <c r="J34" s="337">
        <f t="shared" si="5"/>
        <v>0</v>
      </c>
      <c r="K34" s="337">
        <f t="shared" si="11"/>
        <v>0</v>
      </c>
      <c r="L34" s="225"/>
      <c r="M34" s="225"/>
      <c r="N34" s="225"/>
      <c r="O34" s="225"/>
      <c r="P34" s="225"/>
      <c r="Q34" s="225"/>
      <c r="R34" s="225"/>
      <c r="S34" s="225"/>
      <c r="T34" s="337">
        <f t="shared" si="7"/>
        <v>0</v>
      </c>
      <c r="U34" s="230">
        <f t="shared" si="2"/>
      </c>
    </row>
    <row r="35" spans="1:21" ht="12.75" customHeight="1">
      <c r="A35" s="223" t="s">
        <v>30</v>
      </c>
      <c r="B35" s="224" t="s">
        <v>143</v>
      </c>
      <c r="C35" s="225"/>
      <c r="D35" s="337">
        <f t="shared" si="9"/>
        <v>0</v>
      </c>
      <c r="E35" s="226"/>
      <c r="F35" s="225"/>
      <c r="G35" s="225"/>
      <c r="H35" s="225"/>
      <c r="I35" s="337">
        <f t="shared" si="10"/>
        <v>0</v>
      </c>
      <c r="J35" s="337">
        <f t="shared" si="5"/>
        <v>0</v>
      </c>
      <c r="K35" s="337">
        <f t="shared" si="11"/>
        <v>0</v>
      </c>
      <c r="L35" s="225"/>
      <c r="M35" s="225"/>
      <c r="N35" s="225"/>
      <c r="O35" s="225"/>
      <c r="P35" s="225"/>
      <c r="Q35" s="225"/>
      <c r="R35" s="225"/>
      <c r="S35" s="225"/>
      <c r="T35" s="337">
        <f t="shared" si="7"/>
        <v>0</v>
      </c>
      <c r="U35" s="230">
        <f t="shared" si="2"/>
      </c>
    </row>
    <row r="36" spans="1:21" ht="12.75" customHeight="1">
      <c r="A36" s="223" t="s">
        <v>104</v>
      </c>
      <c r="B36" s="224" t="s">
        <v>142</v>
      </c>
      <c r="C36" s="225"/>
      <c r="D36" s="337">
        <f t="shared" si="9"/>
        <v>0</v>
      </c>
      <c r="E36" s="226"/>
      <c r="F36" s="225"/>
      <c r="G36" s="225"/>
      <c r="H36" s="225"/>
      <c r="I36" s="337">
        <f t="shared" si="10"/>
        <v>0</v>
      </c>
      <c r="J36" s="337">
        <f t="shared" si="5"/>
        <v>0</v>
      </c>
      <c r="K36" s="337">
        <f t="shared" si="11"/>
        <v>0</v>
      </c>
      <c r="L36" s="225"/>
      <c r="M36" s="225"/>
      <c r="N36" s="225"/>
      <c r="O36" s="225"/>
      <c r="P36" s="225"/>
      <c r="Q36" s="225"/>
      <c r="R36" s="225"/>
      <c r="S36" s="225"/>
      <c r="T36" s="337">
        <f t="shared" si="7"/>
        <v>0</v>
      </c>
      <c r="U36" s="230">
        <f t="shared" si="2"/>
      </c>
    </row>
    <row r="37" spans="1:21" ht="12.75" customHeight="1">
      <c r="A37" s="223" t="s">
        <v>101</v>
      </c>
      <c r="B37" s="224" t="s">
        <v>102</v>
      </c>
      <c r="C37" s="225"/>
      <c r="D37" s="337">
        <f t="shared" si="9"/>
        <v>0</v>
      </c>
      <c r="E37" s="226"/>
      <c r="F37" s="225"/>
      <c r="G37" s="225"/>
      <c r="H37" s="225"/>
      <c r="I37" s="337">
        <f t="shared" si="10"/>
        <v>0</v>
      </c>
      <c r="J37" s="337">
        <f t="shared" si="5"/>
        <v>0</v>
      </c>
      <c r="K37" s="337">
        <f t="shared" si="11"/>
        <v>0</v>
      </c>
      <c r="L37" s="225"/>
      <c r="M37" s="225"/>
      <c r="N37" s="225"/>
      <c r="O37" s="225"/>
      <c r="P37" s="225"/>
      <c r="Q37" s="225"/>
      <c r="R37" s="225"/>
      <c r="S37" s="225"/>
      <c r="T37" s="337">
        <f>SUM(N37:S37)</f>
        <v>0</v>
      </c>
      <c r="U37" s="230">
        <f>IF(J37&lt;&gt;0,K37/J37,"")</f>
      </c>
    </row>
    <row r="38" spans="1:21" s="195" customFormat="1" ht="15.75" customHeight="1">
      <c r="A38" s="404" t="str">
        <f>TT!C7</f>
        <v>Đồng Tháp, ngày 03 tháng 3 năm 2020</v>
      </c>
      <c r="B38" s="405"/>
      <c r="C38" s="405"/>
      <c r="D38" s="405"/>
      <c r="E38" s="405"/>
      <c r="F38" s="208"/>
      <c r="G38" s="208"/>
      <c r="H38" s="208"/>
      <c r="I38" s="194"/>
      <c r="J38" s="194"/>
      <c r="K38" s="194"/>
      <c r="L38" s="194"/>
      <c r="M38" s="194"/>
      <c r="N38" s="399" t="str">
        <f>TT!C4</f>
        <v>Đồng Tháp, ngày 03 tháng 3 năm 2020</v>
      </c>
      <c r="O38" s="400"/>
      <c r="P38" s="400"/>
      <c r="Q38" s="400"/>
      <c r="R38" s="400"/>
      <c r="S38" s="400"/>
      <c r="T38" s="400"/>
      <c r="U38" s="400"/>
    </row>
    <row r="39" spans="1:21" ht="16.5" customHeight="1">
      <c r="A39" s="397" t="s">
        <v>299</v>
      </c>
      <c r="B39" s="398"/>
      <c r="C39" s="398"/>
      <c r="D39" s="398"/>
      <c r="E39" s="398"/>
      <c r="F39" s="209"/>
      <c r="G39" s="209"/>
      <c r="H39" s="209"/>
      <c r="I39" s="188"/>
      <c r="J39" s="188"/>
      <c r="K39" s="188"/>
      <c r="L39" s="188"/>
      <c r="M39" s="188"/>
      <c r="N39" s="401" t="str">
        <f>TT!C5</f>
        <v>KT. CỤC TRƯỞNG
PHÓ CỤC TRƯỞNG</v>
      </c>
      <c r="O39" s="401"/>
      <c r="P39" s="401"/>
      <c r="Q39" s="401"/>
      <c r="R39" s="401"/>
      <c r="S39" s="401"/>
      <c r="T39" s="401"/>
      <c r="U39" s="401"/>
    </row>
    <row r="40" spans="1:21" ht="18" customHeight="1">
      <c r="A40" s="372"/>
      <c r="B40" s="373"/>
      <c r="C40" s="373"/>
      <c r="D40" s="373"/>
      <c r="E40" s="373"/>
      <c r="F40" s="209"/>
      <c r="G40" s="209"/>
      <c r="H40" s="209"/>
      <c r="I40" s="188"/>
      <c r="J40" s="188"/>
      <c r="K40" s="188"/>
      <c r="L40" s="188"/>
      <c r="M40" s="188"/>
      <c r="N40" s="374"/>
      <c r="O40" s="374"/>
      <c r="P40" s="374"/>
      <c r="Q40" s="374"/>
      <c r="R40" s="374"/>
      <c r="S40" s="374"/>
      <c r="T40" s="374"/>
      <c r="U40" s="374"/>
    </row>
    <row r="41" spans="1:21" ht="24.75" customHeight="1">
      <c r="A41" s="210"/>
      <c r="B41" s="210"/>
      <c r="C41" s="210"/>
      <c r="D41" s="210"/>
      <c r="E41" s="210"/>
      <c r="F41" s="181"/>
      <c r="G41" s="181"/>
      <c r="H41" s="181"/>
      <c r="I41" s="188"/>
      <c r="J41" s="188"/>
      <c r="K41" s="188"/>
      <c r="L41" s="188"/>
      <c r="M41" s="188"/>
      <c r="N41" s="188"/>
      <c r="O41" s="188"/>
      <c r="P41" s="181"/>
      <c r="Q41" s="196"/>
      <c r="R41" s="181"/>
      <c r="S41" s="188"/>
      <c r="T41" s="184"/>
      <c r="U41" s="184"/>
    </row>
    <row r="42" spans="1:21" ht="15.75" customHeight="1">
      <c r="A42" s="396" t="str">
        <f>TT!C6</f>
        <v>Nguyễn Chí Hòa</v>
      </c>
      <c r="B42" s="396"/>
      <c r="C42" s="396"/>
      <c r="D42" s="396"/>
      <c r="E42" s="396"/>
      <c r="F42" s="197" t="s">
        <v>2</v>
      </c>
      <c r="G42" s="197"/>
      <c r="H42" s="197"/>
      <c r="I42" s="197"/>
      <c r="J42" s="197"/>
      <c r="K42" s="197"/>
      <c r="L42" s="197"/>
      <c r="M42" s="197"/>
      <c r="N42" s="395" t="str">
        <f>TT!C3</f>
        <v>Vũ Quang Hiện</v>
      </c>
      <c r="O42" s="395"/>
      <c r="P42" s="395"/>
      <c r="Q42" s="395"/>
      <c r="R42" s="395"/>
      <c r="S42" s="395"/>
      <c r="T42" s="395"/>
      <c r="U42" s="395"/>
    </row>
    <row r="43" spans="1:21" ht="15.75">
      <c r="A43" s="197"/>
      <c r="B43" s="197"/>
      <c r="C43" s="197"/>
      <c r="D43" s="197"/>
      <c r="E43" s="198"/>
      <c r="F43" s="197"/>
      <c r="G43" s="197"/>
      <c r="H43" s="197"/>
      <c r="I43" s="197"/>
      <c r="J43" s="197"/>
      <c r="K43" s="197"/>
      <c r="L43" s="197"/>
      <c r="M43" s="197"/>
      <c r="N43" s="199"/>
      <c r="O43" s="199"/>
      <c r="P43" s="199"/>
      <c r="Q43" s="200"/>
      <c r="R43" s="199"/>
      <c r="S43" s="199"/>
      <c r="T43" s="199"/>
      <c r="U43" s="199"/>
    </row>
  </sheetData>
  <sheetProtection formatCells="0" formatColumns="0" formatRows="0" insertRows="0"/>
  <mergeCells count="35">
    <mergeCell ref="P2:U2"/>
    <mergeCell ref="L5:M6"/>
    <mergeCell ref="N5:N7"/>
    <mergeCell ref="E1:O1"/>
    <mergeCell ref="O5:O7"/>
    <mergeCell ref="K4:P4"/>
    <mergeCell ref="U3:U7"/>
    <mergeCell ref="T3:T7"/>
    <mergeCell ref="E3:F3"/>
    <mergeCell ref="R4:R7"/>
    <mergeCell ref="A1:D1"/>
    <mergeCell ref="J4:J7"/>
    <mergeCell ref="F4:F7"/>
    <mergeCell ref="G3:G7"/>
    <mergeCell ref="C3:C7"/>
    <mergeCell ref="A3:A7"/>
    <mergeCell ref="P1:U1"/>
    <mergeCell ref="E4:E7"/>
    <mergeCell ref="D3:D7"/>
    <mergeCell ref="P5:P7"/>
    <mergeCell ref="I3:I7"/>
    <mergeCell ref="A9:B9"/>
    <mergeCell ref="B3:B7"/>
    <mergeCell ref="J3:S3"/>
    <mergeCell ref="K5:K7"/>
    <mergeCell ref="S4:S7"/>
    <mergeCell ref="Q4:Q7"/>
    <mergeCell ref="N42:U42"/>
    <mergeCell ref="A42:E42"/>
    <mergeCell ref="A39:E39"/>
    <mergeCell ref="N38:U38"/>
    <mergeCell ref="N39:U39"/>
    <mergeCell ref="A8:B8"/>
    <mergeCell ref="A38:E38"/>
    <mergeCell ref="H3:H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16">
      <selection activeCell="D8" sqref="D8"/>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671" t="s">
        <v>175</v>
      </c>
      <c r="B1" s="671"/>
      <c r="C1" s="671"/>
      <c r="D1" s="671"/>
      <c r="E1" s="671"/>
      <c r="F1" s="671"/>
      <c r="G1" s="671"/>
      <c r="H1" s="671"/>
    </row>
    <row r="2" spans="1:8" s="91" customFormat="1" ht="21.75" customHeight="1">
      <c r="A2" s="672" t="s">
        <v>304</v>
      </c>
      <c r="B2" s="672"/>
      <c r="C2" s="672"/>
      <c r="D2" s="672"/>
      <c r="E2" s="672"/>
      <c r="F2" s="672"/>
      <c r="G2" s="672"/>
      <c r="H2" s="672"/>
    </row>
    <row r="3" spans="6:8" ht="21" customHeight="1">
      <c r="F3" s="673" t="s">
        <v>305</v>
      </c>
      <c r="G3" s="673"/>
      <c r="H3" s="673"/>
    </row>
    <row r="4" spans="1:8" ht="15.75">
      <c r="A4" s="669" t="s">
        <v>174</v>
      </c>
      <c r="B4" s="669" t="s">
        <v>173</v>
      </c>
      <c r="C4" s="667" t="s">
        <v>170</v>
      </c>
      <c r="D4" s="667"/>
      <c r="E4" s="667"/>
      <c r="F4" s="668" t="s">
        <v>171</v>
      </c>
      <c r="G4" s="668"/>
      <c r="H4" s="668"/>
    </row>
    <row r="5" spans="1:8" ht="95.25" customHeight="1">
      <c r="A5" s="670"/>
      <c r="B5" s="670"/>
      <c r="C5" s="92" t="s">
        <v>168</v>
      </c>
      <c r="D5" s="101" t="s">
        <v>172</v>
      </c>
      <c r="E5" s="100" t="s">
        <v>169</v>
      </c>
      <c r="F5" s="92" t="s">
        <v>168</v>
      </c>
      <c r="G5" s="101" t="s">
        <v>172</v>
      </c>
      <c r="H5" s="100" t="s">
        <v>169</v>
      </c>
    </row>
    <row r="6" spans="1:8" ht="15.75">
      <c r="A6" s="93" t="s">
        <v>0</v>
      </c>
      <c r="B6" s="98" t="s">
        <v>89</v>
      </c>
      <c r="C6" s="170">
        <f aca="true" t="shared" si="0" ref="C6:H6">SUM(C7:C19)</f>
        <v>0</v>
      </c>
      <c r="D6" s="170">
        <f t="shared" si="0"/>
        <v>0</v>
      </c>
      <c r="E6" s="170">
        <f t="shared" si="0"/>
        <v>0</v>
      </c>
      <c r="F6" s="170">
        <f t="shared" si="0"/>
        <v>0</v>
      </c>
      <c r="G6" s="170">
        <f t="shared" si="0"/>
        <v>0</v>
      </c>
      <c r="H6" s="170">
        <f t="shared" si="0"/>
        <v>0</v>
      </c>
    </row>
    <row r="7" spans="1:8" ht="15.75">
      <c r="A7" s="94" t="s">
        <v>13</v>
      </c>
      <c r="B7" s="95" t="s">
        <v>31</v>
      </c>
      <c r="C7" s="204">
        <f>E7+'01'!E11</f>
        <v>0</v>
      </c>
      <c r="D7" s="205">
        <f>E7+'01'!Q11</f>
        <v>0</v>
      </c>
      <c r="E7" s="335"/>
      <c r="F7" s="204">
        <f>H7+'02'!D11</f>
        <v>0</v>
      </c>
      <c r="G7" s="204">
        <f>H7+'02'!Q11</f>
        <v>0</v>
      </c>
      <c r="H7" s="335"/>
    </row>
    <row r="8" spans="1:8" ht="15.75">
      <c r="A8" s="94" t="s">
        <v>14</v>
      </c>
      <c r="B8" s="96" t="s">
        <v>33</v>
      </c>
      <c r="C8" s="204">
        <f>E8+'01'!E12</f>
        <v>0</v>
      </c>
      <c r="D8" s="205">
        <f>E8+'01'!Q12</f>
        <v>0</v>
      </c>
      <c r="E8" s="335"/>
      <c r="F8" s="204">
        <f>H8+'02'!D12</f>
        <v>0</v>
      </c>
      <c r="G8" s="204">
        <f>H8+'02'!Q12</f>
        <v>0</v>
      </c>
      <c r="H8" s="335"/>
    </row>
    <row r="9" spans="1:8" ht="15.75">
      <c r="A9" s="94" t="s">
        <v>19</v>
      </c>
      <c r="B9" s="96" t="s">
        <v>141</v>
      </c>
      <c r="C9" s="204">
        <f>E9+'01'!E13</f>
        <v>0</v>
      </c>
      <c r="D9" s="205">
        <f>E9+'01'!Q13</f>
        <v>0</v>
      </c>
      <c r="E9" s="335"/>
      <c r="F9" s="204">
        <f>H9+'02'!D13</f>
        <v>0</v>
      </c>
      <c r="G9" s="204">
        <f>H9+'02'!Q13</f>
        <v>0</v>
      </c>
      <c r="H9" s="335"/>
    </row>
    <row r="10" spans="1:8" ht="15.75">
      <c r="A10" s="94" t="s">
        <v>22</v>
      </c>
      <c r="B10" s="95" t="s">
        <v>145</v>
      </c>
      <c r="C10" s="204">
        <f>E10+'01'!E14</f>
        <v>0</v>
      </c>
      <c r="D10" s="205">
        <f>E10+'01'!Q14</f>
        <v>0</v>
      </c>
      <c r="E10" s="335"/>
      <c r="F10" s="204">
        <f>H10+'02'!D14</f>
        <v>0</v>
      </c>
      <c r="G10" s="204">
        <f>H10+'02'!Q14</f>
        <v>0</v>
      </c>
      <c r="H10" s="335"/>
    </row>
    <row r="11" spans="1:8" ht="25.5">
      <c r="A11" s="94" t="s">
        <v>23</v>
      </c>
      <c r="B11" s="97" t="s">
        <v>144</v>
      </c>
      <c r="C11" s="204">
        <f>E11+'01'!E15</f>
        <v>0</v>
      </c>
      <c r="D11" s="205">
        <f>E11+'01'!Q15</f>
        <v>0</v>
      </c>
      <c r="E11" s="335"/>
      <c r="F11" s="204">
        <f>H11+'02'!D15</f>
        <v>0</v>
      </c>
      <c r="G11" s="204">
        <f>H11+'02'!Q15</f>
        <v>0</v>
      </c>
      <c r="H11" s="335"/>
    </row>
    <row r="12" spans="1:8" ht="15.75">
      <c r="A12" s="94" t="s">
        <v>24</v>
      </c>
      <c r="B12" s="95" t="s">
        <v>128</v>
      </c>
      <c r="C12" s="204">
        <f>E12+'01'!E16</f>
        <v>0</v>
      </c>
      <c r="D12" s="205">
        <f>E12+'01'!Q16</f>
        <v>0</v>
      </c>
      <c r="E12" s="335"/>
      <c r="F12" s="204">
        <f>H12+'02'!D16</f>
        <v>0</v>
      </c>
      <c r="G12" s="204">
        <f>H12+'02'!Q16</f>
        <v>0</v>
      </c>
      <c r="H12" s="335"/>
    </row>
    <row r="13" spans="1:8" ht="15.75">
      <c r="A13" s="94" t="s">
        <v>25</v>
      </c>
      <c r="B13" s="95" t="s">
        <v>129</v>
      </c>
      <c r="C13" s="204">
        <f>E13+'01'!E17</f>
        <v>0</v>
      </c>
      <c r="D13" s="205">
        <f>E13+'01'!Q17</f>
        <v>0</v>
      </c>
      <c r="E13" s="335"/>
      <c r="F13" s="204">
        <f>H13+'02'!D17</f>
        <v>0</v>
      </c>
      <c r="G13" s="204">
        <f>H13+'02'!Q17</f>
        <v>0</v>
      </c>
      <c r="H13" s="335"/>
    </row>
    <row r="14" spans="1:8" ht="15.75">
      <c r="A14" s="94" t="s">
        <v>26</v>
      </c>
      <c r="B14" s="95" t="s">
        <v>32</v>
      </c>
      <c r="C14" s="204">
        <f>E14+'01'!E18</f>
        <v>0</v>
      </c>
      <c r="D14" s="205">
        <f>E14+'01'!Q18</f>
        <v>0</v>
      </c>
      <c r="E14" s="335"/>
      <c r="F14" s="204">
        <f>H14+'02'!D18</f>
        <v>0</v>
      </c>
      <c r="G14" s="204">
        <f>H14+'02'!Q18</f>
        <v>0</v>
      </c>
      <c r="H14" s="335"/>
    </row>
    <row r="15" spans="1:8" ht="15.75">
      <c r="A15" s="94" t="s">
        <v>27</v>
      </c>
      <c r="B15" s="95" t="s">
        <v>34</v>
      </c>
      <c r="C15" s="204">
        <f>E15+'01'!E19</f>
        <v>0</v>
      </c>
      <c r="D15" s="205">
        <f>E15+'01'!Q19</f>
        <v>0</v>
      </c>
      <c r="E15" s="335"/>
      <c r="F15" s="204">
        <f>H15+'02'!D19</f>
        <v>0</v>
      </c>
      <c r="G15" s="204">
        <f>H15+'02'!Q19</f>
        <v>0</v>
      </c>
      <c r="H15" s="335"/>
    </row>
    <row r="16" spans="1:8" ht="15.75">
      <c r="A16" s="94" t="s">
        <v>29</v>
      </c>
      <c r="B16" s="95" t="s">
        <v>35</v>
      </c>
      <c r="C16" s="204">
        <f>E16+'01'!E20</f>
        <v>0</v>
      </c>
      <c r="D16" s="205">
        <f>E16+'01'!Q20</f>
        <v>0</v>
      </c>
      <c r="E16" s="335"/>
      <c r="F16" s="204">
        <f>H16+'02'!D20</f>
        <v>0</v>
      </c>
      <c r="G16" s="204">
        <f>H16+'02'!Q20</f>
        <v>0</v>
      </c>
      <c r="H16" s="335"/>
    </row>
    <row r="17" spans="1:8" ht="15.75">
      <c r="A17" s="94" t="s">
        <v>30</v>
      </c>
      <c r="B17" s="95" t="s">
        <v>143</v>
      </c>
      <c r="C17" s="204">
        <f>E17+'01'!E21</f>
        <v>0</v>
      </c>
      <c r="D17" s="205">
        <f>E17+'01'!Q21</f>
        <v>0</v>
      </c>
      <c r="E17" s="335"/>
      <c r="F17" s="204">
        <f>H17+'02'!D21</f>
        <v>0</v>
      </c>
      <c r="G17" s="204">
        <f>H17+'02'!Q21</f>
        <v>0</v>
      </c>
      <c r="H17" s="335"/>
    </row>
    <row r="18" spans="1:8" ht="15.75">
      <c r="A18" s="94" t="s">
        <v>104</v>
      </c>
      <c r="B18" s="95" t="s">
        <v>142</v>
      </c>
      <c r="C18" s="204">
        <f>E18+'01'!E22</f>
        <v>0</v>
      </c>
      <c r="D18" s="205">
        <f>E18+'01'!Q22</f>
        <v>0</v>
      </c>
      <c r="E18" s="335"/>
      <c r="F18" s="204">
        <f>H18+'02'!D22</f>
        <v>0</v>
      </c>
      <c r="G18" s="204">
        <f>H18+'02'!Q22</f>
        <v>0</v>
      </c>
      <c r="H18" s="335"/>
    </row>
    <row r="19" spans="1:8" ht="15.75">
      <c r="A19" s="94" t="s">
        <v>101</v>
      </c>
      <c r="B19" s="95" t="s">
        <v>102</v>
      </c>
      <c r="C19" s="204">
        <f>E19+'01'!E23</f>
        <v>0</v>
      </c>
      <c r="D19" s="205">
        <f>E19+'01'!Q23</f>
        <v>0</v>
      </c>
      <c r="E19" s="335"/>
      <c r="F19" s="204">
        <f>H19+'02'!D23</f>
        <v>0</v>
      </c>
      <c r="G19" s="204">
        <f>H19+'02'!Q23</f>
        <v>0</v>
      </c>
      <c r="H19" s="335"/>
    </row>
    <row r="20" spans="1:8" ht="15.75">
      <c r="A20" s="93" t="s">
        <v>1</v>
      </c>
      <c r="B20" s="99" t="s">
        <v>90</v>
      </c>
      <c r="C20" s="170">
        <f aca="true" t="shared" si="1" ref="C20:H20">SUM(C21:C33)</f>
        <v>0</v>
      </c>
      <c r="D20" s="170">
        <f t="shared" si="1"/>
        <v>0</v>
      </c>
      <c r="E20" s="170">
        <f t="shared" si="1"/>
        <v>0</v>
      </c>
      <c r="F20" s="170">
        <f t="shared" si="1"/>
        <v>0</v>
      </c>
      <c r="G20" s="170">
        <f t="shared" si="1"/>
        <v>0</v>
      </c>
      <c r="H20" s="170">
        <f t="shared" si="1"/>
        <v>0</v>
      </c>
    </row>
    <row r="21" spans="1:8" ht="15.75">
      <c r="A21" s="94" t="s">
        <v>13</v>
      </c>
      <c r="B21" s="95" t="s">
        <v>31</v>
      </c>
      <c r="C21" s="204">
        <f>E21+'01'!E25</f>
        <v>0</v>
      </c>
      <c r="D21" s="205">
        <f>E21+'01'!Q25</f>
        <v>0</v>
      </c>
      <c r="E21" s="335"/>
      <c r="F21" s="204">
        <f>H21+'02'!D25</f>
        <v>0</v>
      </c>
      <c r="G21" s="204">
        <f>H21+'02'!Q25</f>
        <v>0</v>
      </c>
      <c r="H21" s="335"/>
    </row>
    <row r="22" spans="1:8" ht="15.75">
      <c r="A22" s="94" t="s">
        <v>14</v>
      </c>
      <c r="B22" s="96" t="s">
        <v>33</v>
      </c>
      <c r="C22" s="204">
        <f>E22+'01'!E26</f>
        <v>0</v>
      </c>
      <c r="D22" s="205">
        <f>E22+'01'!Q26</f>
        <v>0</v>
      </c>
      <c r="E22" s="335"/>
      <c r="F22" s="204">
        <f>H22+'02'!D26</f>
        <v>0</v>
      </c>
      <c r="G22" s="204">
        <f>H22+'02'!Q26</f>
        <v>0</v>
      </c>
      <c r="H22" s="335"/>
    </row>
    <row r="23" spans="1:8" ht="15.75">
      <c r="A23" s="94" t="s">
        <v>19</v>
      </c>
      <c r="B23" s="96" t="s">
        <v>141</v>
      </c>
      <c r="C23" s="204">
        <f>E23+'01'!E27</f>
        <v>0</v>
      </c>
      <c r="D23" s="205">
        <f>E23+'01'!Q27</f>
        <v>0</v>
      </c>
      <c r="E23" s="335"/>
      <c r="F23" s="204">
        <f>H23+'02'!D27</f>
        <v>0</v>
      </c>
      <c r="G23" s="204">
        <f>H23+'02'!Q27</f>
        <v>0</v>
      </c>
      <c r="H23" s="335"/>
    </row>
    <row r="24" spans="1:8" ht="15.75">
      <c r="A24" s="94" t="s">
        <v>22</v>
      </c>
      <c r="B24" s="95" t="s">
        <v>145</v>
      </c>
      <c r="C24" s="204">
        <f>E24+'01'!E28</f>
        <v>0</v>
      </c>
      <c r="D24" s="205">
        <f>E24+'01'!Q28</f>
        <v>0</v>
      </c>
      <c r="E24" s="335"/>
      <c r="F24" s="204">
        <f>H24+'02'!D28</f>
        <v>0</v>
      </c>
      <c r="G24" s="204">
        <f>H24+'02'!Q28</f>
        <v>0</v>
      </c>
      <c r="H24" s="335"/>
    </row>
    <row r="25" spans="1:8" ht="25.5">
      <c r="A25" s="94" t="s">
        <v>23</v>
      </c>
      <c r="B25" s="97" t="s">
        <v>144</v>
      </c>
      <c r="C25" s="204">
        <f>E25+'01'!E29</f>
        <v>0</v>
      </c>
      <c r="D25" s="205">
        <f>E25+'01'!Q29</f>
        <v>0</v>
      </c>
      <c r="E25" s="335"/>
      <c r="F25" s="204">
        <f>H25+'02'!D29</f>
        <v>0</v>
      </c>
      <c r="G25" s="204">
        <f>H25+'02'!Q29</f>
        <v>0</v>
      </c>
      <c r="H25" s="335"/>
    </row>
    <row r="26" spans="1:8" ht="15.75">
      <c r="A26" s="94" t="s">
        <v>24</v>
      </c>
      <c r="B26" s="95" t="s">
        <v>128</v>
      </c>
      <c r="C26" s="204">
        <f>E26+'01'!E30</f>
        <v>0</v>
      </c>
      <c r="D26" s="205">
        <f>E26+'01'!Q30</f>
        <v>0</v>
      </c>
      <c r="E26" s="335"/>
      <c r="F26" s="204">
        <f>H26+'02'!D30</f>
        <v>0</v>
      </c>
      <c r="G26" s="204">
        <f>H26+'02'!Q30</f>
        <v>0</v>
      </c>
      <c r="H26" s="335"/>
    </row>
    <row r="27" spans="1:8" ht="15.75">
      <c r="A27" s="94" t="s">
        <v>25</v>
      </c>
      <c r="B27" s="95" t="s">
        <v>129</v>
      </c>
      <c r="C27" s="204">
        <f>E27+'01'!E31</f>
        <v>0</v>
      </c>
      <c r="D27" s="205">
        <f>E27+'01'!Q31</f>
        <v>0</v>
      </c>
      <c r="E27" s="335"/>
      <c r="F27" s="204">
        <f>H27+'02'!D31</f>
        <v>0</v>
      </c>
      <c r="G27" s="204">
        <f>H27+'02'!Q31</f>
        <v>0</v>
      </c>
      <c r="H27" s="335"/>
    </row>
    <row r="28" spans="1:8" ht="15.75">
      <c r="A28" s="94" t="s">
        <v>26</v>
      </c>
      <c r="B28" s="95" t="s">
        <v>32</v>
      </c>
      <c r="C28" s="204">
        <f>E28+'01'!E32</f>
        <v>0</v>
      </c>
      <c r="D28" s="205">
        <f>E28+'01'!Q32</f>
        <v>0</v>
      </c>
      <c r="E28" s="335"/>
      <c r="F28" s="204">
        <f>H28+'02'!D32</f>
        <v>0</v>
      </c>
      <c r="G28" s="204">
        <f>H28+'02'!Q32</f>
        <v>0</v>
      </c>
      <c r="H28" s="335"/>
    </row>
    <row r="29" spans="1:8" ht="15.75">
      <c r="A29" s="94" t="s">
        <v>27</v>
      </c>
      <c r="B29" s="95" t="s">
        <v>34</v>
      </c>
      <c r="C29" s="204">
        <f>E29+'01'!E33</f>
        <v>0</v>
      </c>
      <c r="D29" s="205">
        <f>E29+'01'!Q33</f>
        <v>0</v>
      </c>
      <c r="E29" s="335"/>
      <c r="F29" s="204">
        <f>H29+'02'!D33</f>
        <v>0</v>
      </c>
      <c r="G29" s="204">
        <f>H29+'02'!Q33</f>
        <v>0</v>
      </c>
      <c r="H29" s="335"/>
    </row>
    <row r="30" spans="1:8" ht="15.75">
      <c r="A30" s="94" t="s">
        <v>29</v>
      </c>
      <c r="B30" s="95" t="s">
        <v>35</v>
      </c>
      <c r="C30" s="204">
        <f>E30+'01'!E34</f>
        <v>0</v>
      </c>
      <c r="D30" s="205">
        <f>E30+'01'!Q34</f>
        <v>0</v>
      </c>
      <c r="E30" s="335"/>
      <c r="F30" s="204">
        <f>H30+'02'!D34</f>
        <v>0</v>
      </c>
      <c r="G30" s="204">
        <f>H30+'02'!Q34</f>
        <v>0</v>
      </c>
      <c r="H30" s="335"/>
    </row>
    <row r="31" spans="1:8" ht="15.75">
      <c r="A31" s="94" t="s">
        <v>30</v>
      </c>
      <c r="B31" s="95" t="s">
        <v>143</v>
      </c>
      <c r="C31" s="204">
        <f>E31+'01'!E35</f>
        <v>0</v>
      </c>
      <c r="D31" s="205">
        <f>E31+'01'!Q35</f>
        <v>0</v>
      </c>
      <c r="E31" s="335"/>
      <c r="F31" s="204">
        <f>H31+'02'!D35</f>
        <v>0</v>
      </c>
      <c r="G31" s="204">
        <f>H31+'02'!Q35</f>
        <v>0</v>
      </c>
      <c r="H31" s="335"/>
    </row>
    <row r="32" spans="1:8" ht="15.75">
      <c r="A32" s="94" t="s">
        <v>104</v>
      </c>
      <c r="B32" s="95" t="s">
        <v>142</v>
      </c>
      <c r="C32" s="204">
        <f>E32+'01'!E36</f>
        <v>0</v>
      </c>
      <c r="D32" s="205">
        <f>E32+'01'!Q36</f>
        <v>0</v>
      </c>
      <c r="E32" s="335"/>
      <c r="F32" s="204">
        <f>H32+'02'!D36</f>
        <v>0</v>
      </c>
      <c r="G32" s="204">
        <f>H32+'02'!Q36</f>
        <v>0</v>
      </c>
      <c r="H32" s="335"/>
    </row>
    <row r="33" spans="1:8" ht="15.75">
      <c r="A33" s="94" t="s">
        <v>101</v>
      </c>
      <c r="B33" s="95" t="s">
        <v>102</v>
      </c>
      <c r="C33" s="204">
        <f>E33+'01'!E37</f>
        <v>0</v>
      </c>
      <c r="D33" s="205">
        <f>E33+'01'!Q37</f>
        <v>0</v>
      </c>
      <c r="E33" s="335"/>
      <c r="F33" s="204">
        <f>H33+'02'!D37</f>
        <v>0</v>
      </c>
      <c r="G33" s="204">
        <f>H33+'02'!Q37</f>
        <v>0</v>
      </c>
      <c r="H33" s="335"/>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28">
      <selection activeCell="A35" sqref="A35:D35"/>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423" t="s">
        <v>99</v>
      </c>
      <c r="B1" s="424"/>
      <c r="C1" s="424"/>
      <c r="D1" s="424"/>
    </row>
    <row r="2" spans="1:4" s="10" customFormat="1" ht="18.75" customHeight="1">
      <c r="A2" s="425" t="s">
        <v>20</v>
      </c>
      <c r="B2" s="426"/>
      <c r="C2" s="19" t="s">
        <v>88</v>
      </c>
      <c r="D2" s="19" t="s">
        <v>91</v>
      </c>
    </row>
    <row r="3" spans="1:4" s="2" customFormat="1" ht="18" customHeight="1">
      <c r="A3" s="21" t="s">
        <v>13</v>
      </c>
      <c r="B3" s="22" t="s">
        <v>87</v>
      </c>
      <c r="C3" s="232">
        <f>C4+C5+C7+C8+C9+C11</f>
        <v>0</v>
      </c>
      <c r="D3" s="232">
        <f>D4+D5+D6+D7+D8+D10+D11</f>
        <v>0</v>
      </c>
    </row>
    <row r="4" spans="1:4" s="2" customFormat="1" ht="18" customHeight="1">
      <c r="A4" s="20" t="s">
        <v>15</v>
      </c>
      <c r="B4" s="23" t="s">
        <v>329</v>
      </c>
      <c r="C4" s="233"/>
      <c r="D4" s="233"/>
    </row>
    <row r="5" spans="1:4" s="2" customFormat="1" ht="18" customHeight="1">
      <c r="A5" s="20" t="s">
        <v>16</v>
      </c>
      <c r="B5" s="23" t="s">
        <v>330</v>
      </c>
      <c r="C5" s="233"/>
      <c r="D5" s="233"/>
    </row>
    <row r="6" spans="1:4" s="2" customFormat="1" ht="18" customHeight="1">
      <c r="A6" s="20" t="s">
        <v>41</v>
      </c>
      <c r="B6" s="23" t="s">
        <v>331</v>
      </c>
      <c r="C6" s="234"/>
      <c r="D6" s="233"/>
    </row>
    <row r="7" spans="1:4" s="2" customFormat="1" ht="18" customHeight="1">
      <c r="A7" s="20" t="s">
        <v>43</v>
      </c>
      <c r="B7" s="23" t="s">
        <v>332</v>
      </c>
      <c r="C7" s="233"/>
      <c r="D7" s="233"/>
    </row>
    <row r="8" spans="1:4" s="2" customFormat="1" ht="18" customHeight="1">
      <c r="A8" s="20" t="s">
        <v>44</v>
      </c>
      <c r="B8" s="23" t="s">
        <v>333</v>
      </c>
      <c r="C8" s="233"/>
      <c r="D8" s="233"/>
    </row>
    <row r="9" spans="1:4" s="2" customFormat="1" ht="18" customHeight="1">
      <c r="A9" s="20" t="s">
        <v>77</v>
      </c>
      <c r="B9" s="23" t="s">
        <v>334</v>
      </c>
      <c r="C9" s="233"/>
      <c r="D9" s="234"/>
    </row>
    <row r="10" spans="1:4" s="2" customFormat="1" ht="18" customHeight="1">
      <c r="A10" s="20" t="s">
        <v>80</v>
      </c>
      <c r="B10" s="23" t="s">
        <v>335</v>
      </c>
      <c r="C10" s="234"/>
      <c r="D10" s="233"/>
    </row>
    <row r="11" spans="1:4" s="2" customFormat="1" ht="18" customHeight="1">
      <c r="A11" s="20" t="s">
        <v>83</v>
      </c>
      <c r="B11" s="23" t="s">
        <v>336</v>
      </c>
      <c r="C11" s="233"/>
      <c r="D11" s="233"/>
    </row>
    <row r="12" spans="1:4" ht="18" customHeight="1">
      <c r="A12" s="21" t="s">
        <v>14</v>
      </c>
      <c r="B12" s="22" t="s">
        <v>46</v>
      </c>
      <c r="C12" s="235">
        <f>SUM(C13:C15)</f>
        <v>0</v>
      </c>
      <c r="D12" s="235">
        <f>SUM(D13:D15)</f>
        <v>0</v>
      </c>
    </row>
    <row r="13" spans="1:4" ht="18" customHeight="1">
      <c r="A13" s="20" t="s">
        <v>17</v>
      </c>
      <c r="B13" s="24" t="s">
        <v>45</v>
      </c>
      <c r="C13" s="236"/>
      <c r="D13" s="233"/>
    </row>
    <row r="14" spans="1:4" ht="18" customHeight="1">
      <c r="A14" s="20" t="s">
        <v>18</v>
      </c>
      <c r="B14" s="24" t="s">
        <v>86</v>
      </c>
      <c r="C14" s="236"/>
      <c r="D14" s="233"/>
    </row>
    <row r="15" spans="1:4" s="2" customFormat="1" ht="18" customHeight="1">
      <c r="A15" s="20" t="s">
        <v>111</v>
      </c>
      <c r="B15" s="23" t="s">
        <v>109</v>
      </c>
      <c r="C15" s="233"/>
      <c r="D15" s="233"/>
    </row>
    <row r="16" spans="1:4" ht="18" customHeight="1">
      <c r="A16" s="21" t="s">
        <v>19</v>
      </c>
      <c r="B16" s="22" t="s">
        <v>84</v>
      </c>
      <c r="C16" s="235">
        <f>C17+C18+C20+C21+C22+C23+C25</f>
        <v>0</v>
      </c>
      <c r="D16" s="233">
        <f>SUM(D17:D25)</f>
        <v>0</v>
      </c>
    </row>
    <row r="17" spans="1:4" s="2" customFormat="1" ht="18" customHeight="1">
      <c r="A17" s="20" t="s">
        <v>47</v>
      </c>
      <c r="B17" s="23" t="s">
        <v>66</v>
      </c>
      <c r="C17" s="233"/>
      <c r="D17" s="233"/>
    </row>
    <row r="18" spans="1:4" s="2" customFormat="1" ht="18" customHeight="1">
      <c r="A18" s="20" t="s">
        <v>48</v>
      </c>
      <c r="B18" s="23" t="s">
        <v>67</v>
      </c>
      <c r="C18" s="233"/>
      <c r="D18" s="233"/>
    </row>
    <row r="19" spans="1:4" s="2" customFormat="1" ht="18" customHeight="1">
      <c r="A19" s="20" t="s">
        <v>92</v>
      </c>
      <c r="B19" s="23" t="s">
        <v>79</v>
      </c>
      <c r="C19" s="234"/>
      <c r="D19" s="233"/>
    </row>
    <row r="20" spans="1:4" s="16" customFormat="1" ht="18" customHeight="1">
      <c r="A20" s="20" t="s">
        <v>93</v>
      </c>
      <c r="B20" s="23" t="s">
        <v>68</v>
      </c>
      <c r="C20" s="233"/>
      <c r="D20" s="233"/>
    </row>
    <row r="21" spans="1:4" s="2" customFormat="1" ht="18" customHeight="1">
      <c r="A21" s="20" t="s">
        <v>112</v>
      </c>
      <c r="B21" s="23" t="s">
        <v>69</v>
      </c>
      <c r="C21" s="233"/>
      <c r="D21" s="233"/>
    </row>
    <row r="22" spans="1:4" s="2" customFormat="1" ht="18" customHeight="1">
      <c r="A22" s="20" t="s">
        <v>113</v>
      </c>
      <c r="B22" s="23" t="s">
        <v>70</v>
      </c>
      <c r="C22" s="233"/>
      <c r="D22" s="233"/>
    </row>
    <row r="23" spans="1:4" s="2" customFormat="1" ht="18" customHeight="1">
      <c r="A23" s="20" t="s">
        <v>114</v>
      </c>
      <c r="B23" s="23" t="s">
        <v>71</v>
      </c>
      <c r="C23" s="233"/>
      <c r="D23" s="233"/>
    </row>
    <row r="24" spans="1:4" s="2" customFormat="1" ht="18" customHeight="1">
      <c r="A24" s="20" t="s">
        <v>115</v>
      </c>
      <c r="B24" s="23" t="s">
        <v>78</v>
      </c>
      <c r="C24" s="234"/>
      <c r="D24" s="233"/>
    </row>
    <row r="25" spans="1:4" s="16" customFormat="1" ht="18" customHeight="1">
      <c r="A25" s="20" t="s">
        <v>116</v>
      </c>
      <c r="B25" s="23" t="s">
        <v>72</v>
      </c>
      <c r="C25" s="233"/>
      <c r="D25" s="233"/>
    </row>
    <row r="26" spans="1:4" s="13" customFormat="1" ht="18" customHeight="1">
      <c r="A26" s="21" t="s">
        <v>22</v>
      </c>
      <c r="B26" s="22" t="s">
        <v>85</v>
      </c>
      <c r="C26" s="235">
        <f>C27+C28</f>
        <v>0</v>
      </c>
      <c r="D26" s="235">
        <f>D27+D28</f>
        <v>0</v>
      </c>
    </row>
    <row r="27" spans="1:4" s="14" customFormat="1" ht="18" customHeight="1">
      <c r="A27" s="20" t="s">
        <v>49</v>
      </c>
      <c r="B27" s="23" t="s">
        <v>73</v>
      </c>
      <c r="C27" s="233"/>
      <c r="D27" s="233"/>
    </row>
    <row r="28" spans="1:4" s="15" customFormat="1" ht="18" customHeight="1">
      <c r="A28" s="20" t="s">
        <v>50</v>
      </c>
      <c r="B28" s="23" t="s">
        <v>74</v>
      </c>
      <c r="C28" s="233"/>
      <c r="D28" s="233"/>
    </row>
    <row r="29" spans="1:4" s="2" customFormat="1" ht="18" customHeight="1">
      <c r="A29" s="32" t="s">
        <v>23</v>
      </c>
      <c r="B29" s="33" t="s">
        <v>110</v>
      </c>
      <c r="C29" s="235">
        <f>SUM(C30:C33)</f>
        <v>0</v>
      </c>
      <c r="D29" s="235">
        <f>SUM(D30:D33)</f>
        <v>0</v>
      </c>
    </row>
    <row r="30" spans="1:4" s="2" customFormat="1" ht="18" customHeight="1">
      <c r="A30" s="30" t="s">
        <v>76</v>
      </c>
      <c r="B30" s="31" t="s">
        <v>63</v>
      </c>
      <c r="C30" s="235"/>
      <c r="D30" s="233"/>
    </row>
    <row r="31" spans="1:4" s="17" customFormat="1" ht="18" customHeight="1">
      <c r="A31" s="30" t="s">
        <v>51</v>
      </c>
      <c r="B31" s="31" t="s">
        <v>64</v>
      </c>
      <c r="C31" s="235"/>
      <c r="D31" s="233"/>
    </row>
    <row r="32" spans="1:4" s="17" customFormat="1" ht="18" customHeight="1">
      <c r="A32" s="30" t="s">
        <v>52</v>
      </c>
      <c r="B32" s="31" t="s">
        <v>65</v>
      </c>
      <c r="C32" s="235"/>
      <c r="D32" s="233"/>
    </row>
    <row r="33" spans="1:4" s="18" customFormat="1" ht="18" customHeight="1">
      <c r="A33" s="30" t="s">
        <v>117</v>
      </c>
      <c r="B33" s="31" t="s">
        <v>130</v>
      </c>
      <c r="C33" s="235"/>
      <c r="D33" s="233"/>
    </row>
    <row r="34" spans="1:4" s="18" customFormat="1" ht="18" customHeight="1">
      <c r="A34" s="32" t="s">
        <v>24</v>
      </c>
      <c r="B34" s="33" t="s">
        <v>135</v>
      </c>
      <c r="C34" s="235">
        <v>2</v>
      </c>
      <c r="D34" s="233">
        <f>PLChuaDieuKien!E20</f>
        <v>0</v>
      </c>
    </row>
    <row r="35" spans="1:4" s="18" customFormat="1" ht="42" customHeight="1">
      <c r="A35" s="427" t="s">
        <v>140</v>
      </c>
      <c r="B35" s="427"/>
      <c r="C35" s="427"/>
      <c r="D35" s="427"/>
    </row>
    <row r="36" spans="1:4" ht="15.75">
      <c r="A36" s="428" t="s">
        <v>317</v>
      </c>
      <c r="B36" s="428"/>
      <c r="C36" s="428"/>
      <c r="D36" s="428"/>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
      <selection activeCell="E1" sqref="E1:O1"/>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16384" width="9.00390625" style="4" customWidth="1"/>
  </cols>
  <sheetData>
    <row r="1" spans="1:21" ht="65.25" customHeight="1">
      <c r="A1" s="439" t="s">
        <v>338</v>
      </c>
      <c r="B1" s="439"/>
      <c r="C1" s="439"/>
      <c r="D1" s="439"/>
      <c r="E1" s="419" t="s">
        <v>319</v>
      </c>
      <c r="F1" s="419"/>
      <c r="G1" s="419"/>
      <c r="H1" s="419"/>
      <c r="I1" s="419"/>
      <c r="J1" s="419"/>
      <c r="K1" s="419"/>
      <c r="L1" s="419"/>
      <c r="M1" s="419"/>
      <c r="N1" s="419"/>
      <c r="O1" s="419"/>
      <c r="P1" s="437" t="str">
        <f>TT!C2</f>
        <v>Đơn vị  báo cáo: 
Cục THADS tỉnh Đồng Tháp
Đơn vị nhận báo cáo:
Tổng Cục THADS</v>
      </c>
      <c r="Q1" s="437"/>
      <c r="R1" s="437"/>
      <c r="S1" s="437"/>
      <c r="T1" s="437"/>
      <c r="U1" s="437"/>
    </row>
    <row r="2" spans="1:22" ht="17.25" customHeight="1">
      <c r="A2" s="25"/>
      <c r="B2" s="27"/>
      <c r="C2" s="27"/>
      <c r="D2" s="6"/>
      <c r="E2" s="6"/>
      <c r="F2" s="6"/>
      <c r="G2" s="6"/>
      <c r="H2" s="37"/>
      <c r="I2" s="38"/>
      <c r="J2" s="39"/>
      <c r="K2" s="39"/>
      <c r="L2" s="39"/>
      <c r="M2" s="40"/>
      <c r="N2" s="26"/>
      <c r="O2" s="26"/>
      <c r="P2" s="440" t="s">
        <v>161</v>
      </c>
      <c r="Q2" s="440"/>
      <c r="R2" s="440"/>
      <c r="S2" s="440"/>
      <c r="T2" s="440"/>
      <c r="U2" s="440"/>
      <c r="V2" s="36"/>
    </row>
    <row r="3" spans="1:21" s="11" customFormat="1" ht="15.75" customHeight="1">
      <c r="A3" s="434" t="s">
        <v>136</v>
      </c>
      <c r="B3" s="434" t="s">
        <v>157</v>
      </c>
      <c r="C3" s="429" t="s">
        <v>134</v>
      </c>
      <c r="D3" s="429" t="s">
        <v>4</v>
      </c>
      <c r="E3" s="429"/>
      <c r="F3" s="429" t="s">
        <v>36</v>
      </c>
      <c r="G3" s="438" t="s">
        <v>158</v>
      </c>
      <c r="H3" s="429" t="s">
        <v>37</v>
      </c>
      <c r="I3" s="446" t="s">
        <v>4</v>
      </c>
      <c r="J3" s="447"/>
      <c r="K3" s="447"/>
      <c r="L3" s="447"/>
      <c r="M3" s="447"/>
      <c r="N3" s="447"/>
      <c r="O3" s="447"/>
      <c r="P3" s="447"/>
      <c r="Q3" s="447"/>
      <c r="R3" s="447"/>
      <c r="S3" s="447"/>
      <c r="T3" s="441" t="s">
        <v>103</v>
      </c>
      <c r="U3" s="444" t="s">
        <v>160</v>
      </c>
    </row>
    <row r="4" spans="1:21" s="12" customFormat="1" ht="15.75" customHeight="1">
      <c r="A4" s="435"/>
      <c r="B4" s="435"/>
      <c r="C4" s="429"/>
      <c r="D4" s="429" t="s">
        <v>137</v>
      </c>
      <c r="E4" s="429" t="s">
        <v>62</v>
      </c>
      <c r="F4" s="429"/>
      <c r="G4" s="438"/>
      <c r="H4" s="429"/>
      <c r="I4" s="429" t="s">
        <v>61</v>
      </c>
      <c r="J4" s="429" t="s">
        <v>4</v>
      </c>
      <c r="K4" s="429"/>
      <c r="L4" s="429"/>
      <c r="M4" s="429"/>
      <c r="N4" s="429"/>
      <c r="O4" s="429"/>
      <c r="P4" s="429"/>
      <c r="Q4" s="438" t="s">
        <v>139</v>
      </c>
      <c r="R4" s="429" t="s">
        <v>148</v>
      </c>
      <c r="S4" s="448" t="s">
        <v>81</v>
      </c>
      <c r="T4" s="442"/>
      <c r="U4" s="445"/>
    </row>
    <row r="5" spans="1:21" s="11" customFormat="1" ht="15.75" customHeight="1">
      <c r="A5" s="435"/>
      <c r="B5" s="435"/>
      <c r="C5" s="429"/>
      <c r="D5" s="429"/>
      <c r="E5" s="429"/>
      <c r="F5" s="429"/>
      <c r="G5" s="438"/>
      <c r="H5" s="429"/>
      <c r="I5" s="429"/>
      <c r="J5" s="429" t="s">
        <v>96</v>
      </c>
      <c r="K5" s="429" t="s">
        <v>4</v>
      </c>
      <c r="L5" s="429"/>
      <c r="M5" s="429"/>
      <c r="N5" s="429" t="s">
        <v>42</v>
      </c>
      <c r="O5" s="429" t="s">
        <v>147</v>
      </c>
      <c r="P5" s="429" t="s">
        <v>46</v>
      </c>
      <c r="Q5" s="438"/>
      <c r="R5" s="429"/>
      <c r="S5" s="448"/>
      <c r="T5" s="442"/>
      <c r="U5" s="445"/>
    </row>
    <row r="6" spans="1:21" s="11" customFormat="1" ht="15.75" customHeight="1">
      <c r="A6" s="435"/>
      <c r="B6" s="435"/>
      <c r="C6" s="429"/>
      <c r="D6" s="429"/>
      <c r="E6" s="429"/>
      <c r="F6" s="429"/>
      <c r="G6" s="438"/>
      <c r="H6" s="429"/>
      <c r="I6" s="429"/>
      <c r="J6" s="429"/>
      <c r="K6" s="429"/>
      <c r="L6" s="429"/>
      <c r="M6" s="429"/>
      <c r="N6" s="429"/>
      <c r="O6" s="429"/>
      <c r="P6" s="429"/>
      <c r="Q6" s="438"/>
      <c r="R6" s="429"/>
      <c r="S6" s="448"/>
      <c r="T6" s="442"/>
      <c r="U6" s="445"/>
    </row>
    <row r="7" spans="1:23" s="11" customFormat="1" ht="57" customHeight="1">
      <c r="A7" s="436"/>
      <c r="B7" s="436"/>
      <c r="C7" s="429"/>
      <c r="D7" s="429"/>
      <c r="E7" s="429"/>
      <c r="F7" s="429"/>
      <c r="G7" s="438"/>
      <c r="H7" s="429"/>
      <c r="I7" s="429"/>
      <c r="J7" s="429"/>
      <c r="K7" s="60" t="s">
        <v>39</v>
      </c>
      <c r="L7" s="60" t="s">
        <v>138</v>
      </c>
      <c r="M7" s="60" t="s">
        <v>156</v>
      </c>
      <c r="N7" s="429"/>
      <c r="O7" s="429"/>
      <c r="P7" s="429"/>
      <c r="Q7" s="438"/>
      <c r="R7" s="429"/>
      <c r="S7" s="448"/>
      <c r="T7" s="443"/>
      <c r="U7" s="445"/>
      <c r="W7" s="45"/>
    </row>
    <row r="8" spans="1:21" ht="18" customHeight="1">
      <c r="A8" s="430" t="s">
        <v>3</v>
      </c>
      <c r="B8" s="431"/>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2" ht="15.75" customHeight="1">
      <c r="A9" s="432" t="s">
        <v>10</v>
      </c>
      <c r="B9" s="433"/>
      <c r="C9" s="338">
        <f>C10+C24</f>
        <v>0</v>
      </c>
      <c r="D9" s="338">
        <f aca="true" t="shared" si="0" ref="D9:T9">D10+D24</f>
        <v>0</v>
      </c>
      <c r="E9" s="338">
        <f t="shared" si="0"/>
        <v>0</v>
      </c>
      <c r="F9" s="338">
        <f t="shared" si="0"/>
        <v>0</v>
      </c>
      <c r="G9" s="338">
        <f t="shared" si="0"/>
        <v>0</v>
      </c>
      <c r="H9" s="338">
        <f t="shared" si="0"/>
        <v>0</v>
      </c>
      <c r="I9" s="338">
        <f t="shared" si="0"/>
        <v>0</v>
      </c>
      <c r="J9" s="338">
        <f t="shared" si="0"/>
        <v>0</v>
      </c>
      <c r="K9" s="338">
        <f t="shared" si="0"/>
        <v>0</v>
      </c>
      <c r="L9" s="338">
        <f t="shared" si="0"/>
        <v>0</v>
      </c>
      <c r="M9" s="338">
        <f t="shared" si="0"/>
        <v>0</v>
      </c>
      <c r="N9" s="338">
        <f t="shared" si="0"/>
        <v>0</v>
      </c>
      <c r="O9" s="338">
        <f t="shared" si="0"/>
        <v>0</v>
      </c>
      <c r="P9" s="338">
        <f t="shared" si="0"/>
        <v>0</v>
      </c>
      <c r="Q9" s="338">
        <f t="shared" si="0"/>
        <v>0</v>
      </c>
      <c r="R9" s="338">
        <f t="shared" si="0"/>
        <v>0</v>
      </c>
      <c r="S9" s="338">
        <f t="shared" si="0"/>
        <v>0</v>
      </c>
      <c r="T9" s="338">
        <f t="shared" si="0"/>
        <v>0</v>
      </c>
      <c r="U9" s="245">
        <f>IF(I9&lt;&gt;0,J9/I9,"")</f>
      </c>
      <c r="V9" s="4" t="s">
        <v>2</v>
      </c>
    </row>
    <row r="10" spans="1:21" ht="15.75" customHeight="1">
      <c r="A10" s="216" t="s">
        <v>0</v>
      </c>
      <c r="B10" s="217" t="s">
        <v>89</v>
      </c>
      <c r="C10" s="339">
        <f>SUM(C11:C23)</f>
        <v>0</v>
      </c>
      <c r="D10" s="339">
        <f aca="true" t="shared" si="1" ref="D10:T10">SUM(D11:D23)</f>
        <v>0</v>
      </c>
      <c r="E10" s="339">
        <f t="shared" si="1"/>
        <v>0</v>
      </c>
      <c r="F10" s="339">
        <f t="shared" si="1"/>
        <v>0</v>
      </c>
      <c r="G10" s="339">
        <f t="shared" si="1"/>
        <v>0</v>
      </c>
      <c r="H10" s="339">
        <f t="shared" si="1"/>
        <v>0</v>
      </c>
      <c r="I10" s="339">
        <f t="shared" si="1"/>
        <v>0</v>
      </c>
      <c r="J10" s="339">
        <f t="shared" si="1"/>
        <v>0</v>
      </c>
      <c r="K10" s="339">
        <f t="shared" si="1"/>
        <v>0</v>
      </c>
      <c r="L10" s="339">
        <f t="shared" si="1"/>
        <v>0</v>
      </c>
      <c r="M10" s="339">
        <f t="shared" si="1"/>
        <v>0</v>
      </c>
      <c r="N10" s="339">
        <f t="shared" si="1"/>
        <v>0</v>
      </c>
      <c r="O10" s="339">
        <f t="shared" si="1"/>
        <v>0</v>
      </c>
      <c r="P10" s="339">
        <f t="shared" si="1"/>
        <v>0</v>
      </c>
      <c r="Q10" s="339">
        <f t="shared" si="1"/>
        <v>0</v>
      </c>
      <c r="R10" s="339">
        <f t="shared" si="1"/>
        <v>0</v>
      </c>
      <c r="S10" s="339">
        <f t="shared" si="1"/>
        <v>0</v>
      </c>
      <c r="T10" s="339">
        <f t="shared" si="1"/>
        <v>0</v>
      </c>
      <c r="U10" s="245">
        <f aca="true" t="shared" si="2" ref="U10:U37">IF(I10&lt;&gt;0,J10/I10,"")</f>
      </c>
    </row>
    <row r="11" spans="1:23" ht="15.75" customHeight="1">
      <c r="A11" s="218" t="s">
        <v>13</v>
      </c>
      <c r="B11" s="219" t="s">
        <v>31</v>
      </c>
      <c r="C11" s="338">
        <f>D11+E11</f>
        <v>0</v>
      </c>
      <c r="D11" s="246"/>
      <c r="E11" s="247"/>
      <c r="F11" s="247"/>
      <c r="G11" s="247"/>
      <c r="H11" s="338">
        <f>I11+Q11+R11+S11</f>
        <v>0</v>
      </c>
      <c r="I11" s="338">
        <f>J11+N11+O11+P11</f>
        <v>0</v>
      </c>
      <c r="J11" s="340">
        <f>K11+L11+M11</f>
        <v>0</v>
      </c>
      <c r="K11" s="247"/>
      <c r="L11" s="247"/>
      <c r="M11" s="247"/>
      <c r="N11" s="247"/>
      <c r="O11" s="247"/>
      <c r="P11" s="247"/>
      <c r="Q11" s="247"/>
      <c r="R11" s="247"/>
      <c r="S11" s="247"/>
      <c r="T11" s="338">
        <f>SUM(N11:S11)</f>
        <v>0</v>
      </c>
      <c r="U11" s="245">
        <f t="shared" si="2"/>
      </c>
      <c r="V11" s="61" t="s">
        <v>2</v>
      </c>
      <c r="W11" s="4" t="s">
        <v>2</v>
      </c>
    </row>
    <row r="12" spans="1:21" ht="15.75" customHeight="1">
      <c r="A12" s="218" t="s">
        <v>14</v>
      </c>
      <c r="B12" s="243" t="s">
        <v>33</v>
      </c>
      <c r="C12" s="338">
        <f aca="true" t="shared" si="3" ref="C12:C37">D12+E12</f>
        <v>0</v>
      </c>
      <c r="D12" s="246"/>
      <c r="E12" s="247"/>
      <c r="F12" s="247"/>
      <c r="G12" s="247"/>
      <c r="H12" s="338">
        <f aca="true" t="shared" si="4" ref="H12:H23">I12+Q12+R12+S12</f>
        <v>0</v>
      </c>
      <c r="I12" s="338">
        <f aca="true" t="shared" si="5" ref="I12:I37">J12+N12+O12+P12</f>
        <v>0</v>
      </c>
      <c r="J12" s="340">
        <f aca="true" t="shared" si="6" ref="J12:J23">K12+L12+M12</f>
        <v>0</v>
      </c>
      <c r="K12" s="247"/>
      <c r="L12" s="247"/>
      <c r="M12" s="247"/>
      <c r="N12" s="247"/>
      <c r="O12" s="247"/>
      <c r="P12" s="247"/>
      <c r="Q12" s="247"/>
      <c r="R12" s="247"/>
      <c r="S12" s="247"/>
      <c r="T12" s="338">
        <f aca="true" t="shared" si="7" ref="T12:T23">SUM(N12:S12)</f>
        <v>0</v>
      </c>
      <c r="U12" s="245">
        <f t="shared" si="2"/>
      </c>
    </row>
    <row r="13" spans="1:21" ht="15.75" customHeight="1">
      <c r="A13" s="218" t="s">
        <v>19</v>
      </c>
      <c r="B13" s="244" t="s">
        <v>141</v>
      </c>
      <c r="C13" s="338">
        <f t="shared" si="3"/>
        <v>0</v>
      </c>
      <c r="D13" s="246"/>
      <c r="E13" s="247"/>
      <c r="F13" s="247"/>
      <c r="G13" s="247"/>
      <c r="H13" s="338">
        <f t="shared" si="4"/>
        <v>0</v>
      </c>
      <c r="I13" s="338">
        <f t="shared" si="5"/>
        <v>0</v>
      </c>
      <c r="J13" s="340">
        <f t="shared" si="6"/>
        <v>0</v>
      </c>
      <c r="K13" s="247"/>
      <c r="L13" s="247"/>
      <c r="M13" s="247"/>
      <c r="N13" s="247"/>
      <c r="O13" s="247"/>
      <c r="P13" s="247"/>
      <c r="Q13" s="247"/>
      <c r="R13" s="247"/>
      <c r="S13" s="247"/>
      <c r="T13" s="338">
        <f t="shared" si="7"/>
        <v>0</v>
      </c>
      <c r="U13" s="245">
        <f t="shared" si="2"/>
      </c>
    </row>
    <row r="14" spans="1:21" ht="15.75" customHeight="1">
      <c r="A14" s="218" t="s">
        <v>22</v>
      </c>
      <c r="B14" s="219" t="s">
        <v>145</v>
      </c>
      <c r="C14" s="338">
        <f t="shared" si="3"/>
        <v>0</v>
      </c>
      <c r="D14" s="246"/>
      <c r="E14" s="247"/>
      <c r="F14" s="247"/>
      <c r="G14" s="247"/>
      <c r="H14" s="338">
        <f t="shared" si="4"/>
        <v>0</v>
      </c>
      <c r="I14" s="338">
        <f t="shared" si="5"/>
        <v>0</v>
      </c>
      <c r="J14" s="340">
        <f t="shared" si="6"/>
        <v>0</v>
      </c>
      <c r="K14" s="247"/>
      <c r="L14" s="247"/>
      <c r="M14" s="247"/>
      <c r="N14" s="247"/>
      <c r="O14" s="247"/>
      <c r="P14" s="247"/>
      <c r="Q14" s="247"/>
      <c r="R14" s="247"/>
      <c r="S14" s="247"/>
      <c r="T14" s="338">
        <f t="shared" si="7"/>
        <v>0</v>
      </c>
      <c r="U14" s="245">
        <f t="shared" si="2"/>
      </c>
    </row>
    <row r="15" spans="1:21" ht="15.75" customHeight="1">
      <c r="A15" s="218" t="s">
        <v>23</v>
      </c>
      <c r="B15" s="220" t="s">
        <v>144</v>
      </c>
      <c r="C15" s="338">
        <f t="shared" si="3"/>
        <v>0</v>
      </c>
      <c r="D15" s="246"/>
      <c r="E15" s="247"/>
      <c r="F15" s="247"/>
      <c r="G15" s="247"/>
      <c r="H15" s="338">
        <f t="shared" si="4"/>
        <v>0</v>
      </c>
      <c r="I15" s="338">
        <f t="shared" si="5"/>
        <v>0</v>
      </c>
      <c r="J15" s="340">
        <f t="shared" si="6"/>
        <v>0</v>
      </c>
      <c r="K15" s="247"/>
      <c r="L15" s="247"/>
      <c r="M15" s="247"/>
      <c r="N15" s="247"/>
      <c r="O15" s="247"/>
      <c r="P15" s="247"/>
      <c r="Q15" s="247"/>
      <c r="R15" s="247"/>
      <c r="S15" s="247"/>
      <c r="T15" s="338">
        <f t="shared" si="7"/>
        <v>0</v>
      </c>
      <c r="U15" s="245">
        <f t="shared" si="2"/>
      </c>
    </row>
    <row r="16" spans="1:23" ht="15.75" customHeight="1">
      <c r="A16" s="218" t="s">
        <v>24</v>
      </c>
      <c r="B16" s="219" t="s">
        <v>128</v>
      </c>
      <c r="C16" s="338">
        <f t="shared" si="3"/>
        <v>0</v>
      </c>
      <c r="D16" s="246"/>
      <c r="E16" s="247"/>
      <c r="F16" s="247"/>
      <c r="G16" s="247"/>
      <c r="H16" s="338">
        <f t="shared" si="4"/>
        <v>0</v>
      </c>
      <c r="I16" s="338">
        <f t="shared" si="5"/>
        <v>0</v>
      </c>
      <c r="J16" s="340">
        <f t="shared" si="6"/>
        <v>0</v>
      </c>
      <c r="K16" s="247"/>
      <c r="L16" s="247"/>
      <c r="M16" s="247"/>
      <c r="N16" s="247"/>
      <c r="O16" s="247"/>
      <c r="P16" s="247"/>
      <c r="Q16" s="247"/>
      <c r="R16" s="247"/>
      <c r="S16" s="247"/>
      <c r="T16" s="338">
        <f t="shared" si="7"/>
        <v>0</v>
      </c>
      <c r="U16" s="245">
        <f t="shared" si="2"/>
      </c>
      <c r="V16" s="4" t="s">
        <v>2</v>
      </c>
      <c r="W16" s="35"/>
    </row>
    <row r="17" spans="1:21" ht="15.75" customHeight="1">
      <c r="A17" s="218" t="s">
        <v>25</v>
      </c>
      <c r="B17" s="219" t="s">
        <v>129</v>
      </c>
      <c r="C17" s="338">
        <f t="shared" si="3"/>
        <v>0</v>
      </c>
      <c r="D17" s="246"/>
      <c r="E17" s="247"/>
      <c r="F17" s="247"/>
      <c r="G17" s="247"/>
      <c r="H17" s="338">
        <f t="shared" si="4"/>
        <v>0</v>
      </c>
      <c r="I17" s="338">
        <f t="shared" si="5"/>
        <v>0</v>
      </c>
      <c r="J17" s="340">
        <f t="shared" si="6"/>
        <v>0</v>
      </c>
      <c r="K17" s="247"/>
      <c r="L17" s="247"/>
      <c r="M17" s="247"/>
      <c r="N17" s="247"/>
      <c r="O17" s="247"/>
      <c r="P17" s="247"/>
      <c r="Q17" s="247"/>
      <c r="R17" s="247"/>
      <c r="S17" s="247"/>
      <c r="T17" s="338">
        <f t="shared" si="7"/>
        <v>0</v>
      </c>
      <c r="U17" s="245">
        <f t="shared" si="2"/>
      </c>
    </row>
    <row r="18" spans="1:21" ht="15.75" customHeight="1">
      <c r="A18" s="218" t="s">
        <v>26</v>
      </c>
      <c r="B18" s="219" t="s">
        <v>32</v>
      </c>
      <c r="C18" s="338">
        <f t="shared" si="3"/>
        <v>0</v>
      </c>
      <c r="D18" s="246"/>
      <c r="E18" s="247"/>
      <c r="F18" s="247"/>
      <c r="G18" s="247"/>
      <c r="H18" s="338">
        <f t="shared" si="4"/>
        <v>0</v>
      </c>
      <c r="I18" s="338">
        <f t="shared" si="5"/>
        <v>0</v>
      </c>
      <c r="J18" s="340">
        <f t="shared" si="6"/>
        <v>0</v>
      </c>
      <c r="K18" s="247"/>
      <c r="L18" s="247"/>
      <c r="M18" s="247"/>
      <c r="N18" s="247"/>
      <c r="O18" s="247"/>
      <c r="P18" s="247"/>
      <c r="Q18" s="247"/>
      <c r="R18" s="247"/>
      <c r="S18" s="247"/>
      <c r="T18" s="338">
        <f t="shared" si="7"/>
        <v>0</v>
      </c>
      <c r="U18" s="245">
        <f t="shared" si="2"/>
      </c>
    </row>
    <row r="19" spans="1:21" ht="15.75" customHeight="1">
      <c r="A19" s="218" t="s">
        <v>27</v>
      </c>
      <c r="B19" s="219" t="s">
        <v>34</v>
      </c>
      <c r="C19" s="338">
        <f t="shared" si="3"/>
        <v>0</v>
      </c>
      <c r="D19" s="246"/>
      <c r="E19" s="247"/>
      <c r="F19" s="247"/>
      <c r="G19" s="247"/>
      <c r="H19" s="338">
        <f t="shared" si="4"/>
        <v>0</v>
      </c>
      <c r="I19" s="338">
        <f t="shared" si="5"/>
        <v>0</v>
      </c>
      <c r="J19" s="340">
        <f t="shared" si="6"/>
        <v>0</v>
      </c>
      <c r="K19" s="247"/>
      <c r="L19" s="247"/>
      <c r="M19" s="247"/>
      <c r="N19" s="247"/>
      <c r="O19" s="247"/>
      <c r="P19" s="247"/>
      <c r="Q19" s="247"/>
      <c r="R19" s="247"/>
      <c r="S19" s="247"/>
      <c r="T19" s="338">
        <f t="shared" si="7"/>
        <v>0</v>
      </c>
      <c r="U19" s="245">
        <f t="shared" si="2"/>
      </c>
    </row>
    <row r="20" spans="1:21" ht="15.75" customHeight="1">
      <c r="A20" s="218" t="s">
        <v>29</v>
      </c>
      <c r="B20" s="219" t="s">
        <v>35</v>
      </c>
      <c r="C20" s="338">
        <f t="shared" si="3"/>
        <v>0</v>
      </c>
      <c r="D20" s="246"/>
      <c r="E20" s="247"/>
      <c r="F20" s="247"/>
      <c r="G20" s="247"/>
      <c r="H20" s="338">
        <f t="shared" si="4"/>
        <v>0</v>
      </c>
      <c r="I20" s="338">
        <f t="shared" si="5"/>
        <v>0</v>
      </c>
      <c r="J20" s="340">
        <f t="shared" si="6"/>
        <v>0</v>
      </c>
      <c r="K20" s="247"/>
      <c r="L20" s="247"/>
      <c r="M20" s="247"/>
      <c r="N20" s="247"/>
      <c r="O20" s="247"/>
      <c r="P20" s="247"/>
      <c r="Q20" s="247"/>
      <c r="R20" s="247"/>
      <c r="S20" s="247"/>
      <c r="T20" s="338">
        <f t="shared" si="7"/>
        <v>0</v>
      </c>
      <c r="U20" s="245">
        <f t="shared" si="2"/>
      </c>
    </row>
    <row r="21" spans="1:21" ht="15.75" customHeight="1">
      <c r="A21" s="218" t="s">
        <v>30</v>
      </c>
      <c r="B21" s="219" t="s">
        <v>143</v>
      </c>
      <c r="C21" s="338">
        <f t="shared" si="3"/>
        <v>0</v>
      </c>
      <c r="D21" s="246"/>
      <c r="E21" s="247"/>
      <c r="F21" s="247"/>
      <c r="G21" s="247"/>
      <c r="H21" s="338">
        <f t="shared" si="4"/>
        <v>0</v>
      </c>
      <c r="I21" s="338">
        <f t="shared" si="5"/>
        <v>0</v>
      </c>
      <c r="J21" s="340">
        <f t="shared" si="6"/>
        <v>0</v>
      </c>
      <c r="K21" s="247"/>
      <c r="L21" s="247"/>
      <c r="M21" s="247"/>
      <c r="N21" s="247"/>
      <c r="O21" s="247"/>
      <c r="P21" s="247"/>
      <c r="Q21" s="247"/>
      <c r="R21" s="247"/>
      <c r="S21" s="247"/>
      <c r="T21" s="338">
        <f t="shared" si="7"/>
        <v>0</v>
      </c>
      <c r="U21" s="245">
        <f t="shared" si="2"/>
      </c>
    </row>
    <row r="22" spans="1:21" ht="15.75" customHeight="1">
      <c r="A22" s="218" t="s">
        <v>104</v>
      </c>
      <c r="B22" s="219" t="s">
        <v>142</v>
      </c>
      <c r="C22" s="338">
        <f t="shared" si="3"/>
        <v>0</v>
      </c>
      <c r="D22" s="246"/>
      <c r="E22" s="247"/>
      <c r="F22" s="247"/>
      <c r="G22" s="247"/>
      <c r="H22" s="338">
        <f t="shared" si="4"/>
        <v>0</v>
      </c>
      <c r="I22" s="338">
        <f t="shared" si="5"/>
        <v>0</v>
      </c>
      <c r="J22" s="340">
        <f t="shared" si="6"/>
        <v>0</v>
      </c>
      <c r="K22" s="247"/>
      <c r="L22" s="247"/>
      <c r="M22" s="247"/>
      <c r="N22" s="247"/>
      <c r="O22" s="247"/>
      <c r="P22" s="247"/>
      <c r="Q22" s="247"/>
      <c r="R22" s="247"/>
      <c r="S22" s="247"/>
      <c r="T22" s="338">
        <f t="shared" si="7"/>
        <v>0</v>
      </c>
      <c r="U22" s="245">
        <f t="shared" si="2"/>
      </c>
    </row>
    <row r="23" spans="1:21" ht="15.75" customHeight="1">
      <c r="A23" s="218" t="s">
        <v>101</v>
      </c>
      <c r="B23" s="219" t="s">
        <v>102</v>
      </c>
      <c r="C23" s="338">
        <f t="shared" si="3"/>
        <v>0</v>
      </c>
      <c r="D23" s="246"/>
      <c r="E23" s="247"/>
      <c r="F23" s="247"/>
      <c r="G23" s="247"/>
      <c r="H23" s="338">
        <f t="shared" si="4"/>
        <v>0</v>
      </c>
      <c r="I23" s="338">
        <f t="shared" si="5"/>
        <v>0</v>
      </c>
      <c r="J23" s="340">
        <f t="shared" si="6"/>
        <v>0</v>
      </c>
      <c r="K23" s="247"/>
      <c r="L23" s="247"/>
      <c r="M23" s="247"/>
      <c r="N23" s="247"/>
      <c r="O23" s="247"/>
      <c r="P23" s="247"/>
      <c r="Q23" s="247"/>
      <c r="R23" s="247"/>
      <c r="S23" s="247"/>
      <c r="T23" s="338">
        <f t="shared" si="7"/>
        <v>0</v>
      </c>
      <c r="U23" s="245">
        <f t="shared" si="2"/>
      </c>
    </row>
    <row r="24" spans="1:21" ht="15.75" customHeight="1">
      <c r="A24" s="216" t="s">
        <v>1</v>
      </c>
      <c r="B24" s="217" t="s">
        <v>90</v>
      </c>
      <c r="C24" s="339">
        <f>SUM(C25:C37)</f>
        <v>0</v>
      </c>
      <c r="D24" s="339">
        <f aca="true" t="shared" si="8" ref="D24:T24">SUM(D25:D37)</f>
        <v>0</v>
      </c>
      <c r="E24" s="339">
        <f t="shared" si="8"/>
        <v>0</v>
      </c>
      <c r="F24" s="339">
        <f t="shared" si="8"/>
        <v>0</v>
      </c>
      <c r="G24" s="339">
        <f t="shared" si="8"/>
        <v>0</v>
      </c>
      <c r="H24" s="339">
        <f t="shared" si="8"/>
        <v>0</v>
      </c>
      <c r="I24" s="339">
        <f t="shared" si="8"/>
        <v>0</v>
      </c>
      <c r="J24" s="341">
        <f t="shared" si="8"/>
        <v>0</v>
      </c>
      <c r="K24" s="339">
        <f t="shared" si="8"/>
        <v>0</v>
      </c>
      <c r="L24" s="339">
        <f t="shared" si="8"/>
        <v>0</v>
      </c>
      <c r="M24" s="339">
        <f t="shared" si="8"/>
        <v>0</v>
      </c>
      <c r="N24" s="339">
        <f t="shared" si="8"/>
        <v>0</v>
      </c>
      <c r="O24" s="339">
        <f t="shared" si="8"/>
        <v>0</v>
      </c>
      <c r="P24" s="339">
        <f t="shared" si="8"/>
        <v>0</v>
      </c>
      <c r="Q24" s="339">
        <f t="shared" si="8"/>
        <v>0</v>
      </c>
      <c r="R24" s="339">
        <f t="shared" si="8"/>
        <v>0</v>
      </c>
      <c r="S24" s="339">
        <f t="shared" si="8"/>
        <v>0</v>
      </c>
      <c r="T24" s="339">
        <f t="shared" si="8"/>
        <v>0</v>
      </c>
      <c r="U24" s="245">
        <f t="shared" si="2"/>
      </c>
    </row>
    <row r="25" spans="1:21" ht="15.75" customHeight="1">
      <c r="A25" s="48" t="s">
        <v>13</v>
      </c>
      <c r="B25" s="49" t="s">
        <v>31</v>
      </c>
      <c r="C25" s="338">
        <f t="shared" si="3"/>
        <v>0</v>
      </c>
      <c r="D25" s="246"/>
      <c r="E25" s="247"/>
      <c r="F25" s="247"/>
      <c r="G25" s="247"/>
      <c r="H25" s="338">
        <f>I25+Q25+R25+S25</f>
        <v>0</v>
      </c>
      <c r="I25" s="338">
        <f t="shared" si="5"/>
        <v>0</v>
      </c>
      <c r="J25" s="340">
        <f>K25+L25+M25</f>
        <v>0</v>
      </c>
      <c r="K25" s="247"/>
      <c r="L25" s="247"/>
      <c r="M25" s="247"/>
      <c r="N25" s="247"/>
      <c r="O25" s="247"/>
      <c r="P25" s="247"/>
      <c r="Q25" s="247"/>
      <c r="R25" s="247"/>
      <c r="S25" s="247"/>
      <c r="T25" s="338">
        <f>SUM(N25:S25)</f>
        <v>0</v>
      </c>
      <c r="U25" s="245">
        <f t="shared" si="2"/>
      </c>
    </row>
    <row r="26" spans="1:21" ht="15.75" customHeight="1">
      <c r="A26" s="48" t="s">
        <v>14</v>
      </c>
      <c r="B26" s="178" t="s">
        <v>33</v>
      </c>
      <c r="C26" s="338">
        <f t="shared" si="3"/>
        <v>0</v>
      </c>
      <c r="D26" s="246"/>
      <c r="E26" s="247"/>
      <c r="F26" s="247"/>
      <c r="G26" s="247"/>
      <c r="H26" s="338">
        <f aca="true" t="shared" si="9" ref="H26:H37">I26+Q26+R26+S26</f>
        <v>0</v>
      </c>
      <c r="I26" s="338">
        <f t="shared" si="5"/>
        <v>0</v>
      </c>
      <c r="J26" s="340">
        <f aca="true" t="shared" si="10" ref="J26:J37">K26+L26+M26</f>
        <v>0</v>
      </c>
      <c r="K26" s="247"/>
      <c r="L26" s="247"/>
      <c r="M26" s="247"/>
      <c r="N26" s="247"/>
      <c r="O26" s="247"/>
      <c r="P26" s="247"/>
      <c r="Q26" s="247"/>
      <c r="R26" s="247"/>
      <c r="S26" s="247"/>
      <c r="T26" s="338">
        <f aca="true" t="shared" si="11" ref="T26:T37">SUM(N26:S26)</f>
        <v>0</v>
      </c>
      <c r="U26" s="245">
        <f t="shared" si="2"/>
      </c>
    </row>
    <row r="27" spans="1:21" ht="15.75" customHeight="1">
      <c r="A27" s="48" t="s">
        <v>19</v>
      </c>
      <c r="B27" s="179" t="s">
        <v>141</v>
      </c>
      <c r="C27" s="338">
        <f t="shared" si="3"/>
        <v>0</v>
      </c>
      <c r="D27" s="246"/>
      <c r="E27" s="247"/>
      <c r="F27" s="247"/>
      <c r="G27" s="247"/>
      <c r="H27" s="338">
        <f t="shared" si="9"/>
        <v>0</v>
      </c>
      <c r="I27" s="338">
        <f t="shared" si="5"/>
        <v>0</v>
      </c>
      <c r="J27" s="340">
        <f t="shared" si="10"/>
        <v>0</v>
      </c>
      <c r="K27" s="247"/>
      <c r="L27" s="247"/>
      <c r="M27" s="247"/>
      <c r="N27" s="247"/>
      <c r="O27" s="247"/>
      <c r="P27" s="247"/>
      <c r="Q27" s="247"/>
      <c r="R27" s="247"/>
      <c r="S27" s="247"/>
      <c r="T27" s="338">
        <f t="shared" si="11"/>
        <v>0</v>
      </c>
      <c r="U27" s="245">
        <f t="shared" si="2"/>
      </c>
    </row>
    <row r="28" spans="1:21" ht="15.75" customHeight="1">
      <c r="A28" s="48" t="s">
        <v>22</v>
      </c>
      <c r="B28" s="49" t="s">
        <v>145</v>
      </c>
      <c r="C28" s="338">
        <f t="shared" si="3"/>
        <v>0</v>
      </c>
      <c r="D28" s="246"/>
      <c r="E28" s="247"/>
      <c r="F28" s="247"/>
      <c r="G28" s="247"/>
      <c r="H28" s="338">
        <f t="shared" si="9"/>
        <v>0</v>
      </c>
      <c r="I28" s="338">
        <f t="shared" si="5"/>
        <v>0</v>
      </c>
      <c r="J28" s="340">
        <f t="shared" si="10"/>
        <v>0</v>
      </c>
      <c r="K28" s="247"/>
      <c r="L28" s="247"/>
      <c r="M28" s="247"/>
      <c r="N28" s="247"/>
      <c r="O28" s="247"/>
      <c r="P28" s="247"/>
      <c r="Q28" s="247"/>
      <c r="R28" s="247"/>
      <c r="S28" s="247"/>
      <c r="T28" s="338">
        <f t="shared" si="11"/>
        <v>0</v>
      </c>
      <c r="U28" s="245">
        <f t="shared" si="2"/>
      </c>
    </row>
    <row r="29" spans="1:21" ht="15.75" customHeight="1">
      <c r="A29" s="48" t="s">
        <v>23</v>
      </c>
      <c r="B29" s="52" t="s">
        <v>144</v>
      </c>
      <c r="C29" s="338">
        <f t="shared" si="3"/>
        <v>0</v>
      </c>
      <c r="D29" s="246"/>
      <c r="E29" s="247"/>
      <c r="F29" s="247"/>
      <c r="G29" s="247"/>
      <c r="H29" s="338">
        <f t="shared" si="9"/>
        <v>0</v>
      </c>
      <c r="I29" s="338">
        <f t="shared" si="5"/>
        <v>0</v>
      </c>
      <c r="J29" s="340">
        <f t="shared" si="10"/>
        <v>0</v>
      </c>
      <c r="K29" s="247"/>
      <c r="L29" s="247"/>
      <c r="M29" s="247"/>
      <c r="N29" s="247"/>
      <c r="O29" s="247"/>
      <c r="P29" s="247"/>
      <c r="Q29" s="247"/>
      <c r="R29" s="247"/>
      <c r="S29" s="247"/>
      <c r="T29" s="338">
        <f t="shared" si="11"/>
        <v>0</v>
      </c>
      <c r="U29" s="245">
        <f t="shared" si="2"/>
      </c>
    </row>
    <row r="30" spans="1:21" ht="15.75" customHeight="1">
      <c r="A30" s="48" t="s">
        <v>24</v>
      </c>
      <c r="B30" s="49" t="s">
        <v>128</v>
      </c>
      <c r="C30" s="338">
        <f t="shared" si="3"/>
        <v>0</v>
      </c>
      <c r="D30" s="246"/>
      <c r="E30" s="247"/>
      <c r="F30" s="247"/>
      <c r="G30" s="247"/>
      <c r="H30" s="338">
        <f t="shared" si="9"/>
        <v>0</v>
      </c>
      <c r="I30" s="338">
        <f t="shared" si="5"/>
        <v>0</v>
      </c>
      <c r="J30" s="340">
        <f t="shared" si="10"/>
        <v>0</v>
      </c>
      <c r="K30" s="247"/>
      <c r="L30" s="247"/>
      <c r="M30" s="247"/>
      <c r="N30" s="247"/>
      <c r="O30" s="247"/>
      <c r="P30" s="247"/>
      <c r="Q30" s="247"/>
      <c r="R30" s="247"/>
      <c r="S30" s="247"/>
      <c r="T30" s="338">
        <f t="shared" si="11"/>
        <v>0</v>
      </c>
      <c r="U30" s="245">
        <f t="shared" si="2"/>
      </c>
    </row>
    <row r="31" spans="1:21" ht="15.75" customHeight="1">
      <c r="A31" s="48" t="s">
        <v>25</v>
      </c>
      <c r="B31" s="49" t="s">
        <v>129</v>
      </c>
      <c r="C31" s="338">
        <f t="shared" si="3"/>
        <v>0</v>
      </c>
      <c r="D31" s="246"/>
      <c r="E31" s="247"/>
      <c r="F31" s="247"/>
      <c r="G31" s="247"/>
      <c r="H31" s="338">
        <f t="shared" si="9"/>
        <v>0</v>
      </c>
      <c r="I31" s="338">
        <f t="shared" si="5"/>
        <v>0</v>
      </c>
      <c r="J31" s="340">
        <f t="shared" si="10"/>
        <v>0</v>
      </c>
      <c r="K31" s="247"/>
      <c r="L31" s="247"/>
      <c r="M31" s="247"/>
      <c r="N31" s="247"/>
      <c r="O31" s="247"/>
      <c r="P31" s="247"/>
      <c r="Q31" s="247"/>
      <c r="R31" s="247"/>
      <c r="S31" s="247"/>
      <c r="T31" s="338">
        <f t="shared" si="11"/>
        <v>0</v>
      </c>
      <c r="U31" s="245">
        <f t="shared" si="2"/>
      </c>
    </row>
    <row r="32" spans="1:21" ht="15.75" customHeight="1">
      <c r="A32" s="48" t="s">
        <v>26</v>
      </c>
      <c r="B32" s="49" t="s">
        <v>32</v>
      </c>
      <c r="C32" s="338">
        <f t="shared" si="3"/>
        <v>0</v>
      </c>
      <c r="D32" s="246"/>
      <c r="E32" s="247"/>
      <c r="F32" s="247"/>
      <c r="G32" s="247"/>
      <c r="H32" s="338">
        <f t="shared" si="9"/>
        <v>0</v>
      </c>
      <c r="I32" s="338">
        <f t="shared" si="5"/>
        <v>0</v>
      </c>
      <c r="J32" s="340">
        <f t="shared" si="10"/>
        <v>0</v>
      </c>
      <c r="K32" s="247"/>
      <c r="L32" s="247"/>
      <c r="M32" s="247"/>
      <c r="N32" s="247"/>
      <c r="O32" s="247"/>
      <c r="P32" s="247"/>
      <c r="Q32" s="247"/>
      <c r="R32" s="247"/>
      <c r="S32" s="247"/>
      <c r="T32" s="338">
        <f t="shared" si="11"/>
        <v>0</v>
      </c>
      <c r="U32" s="245">
        <f t="shared" si="2"/>
      </c>
    </row>
    <row r="33" spans="1:21" ht="15.75" customHeight="1">
      <c r="A33" s="48" t="s">
        <v>27</v>
      </c>
      <c r="B33" s="49" t="s">
        <v>34</v>
      </c>
      <c r="C33" s="338">
        <f t="shared" si="3"/>
        <v>0</v>
      </c>
      <c r="D33" s="246"/>
      <c r="E33" s="247"/>
      <c r="F33" s="247"/>
      <c r="G33" s="247"/>
      <c r="H33" s="338">
        <f t="shared" si="9"/>
        <v>0</v>
      </c>
      <c r="I33" s="338">
        <f t="shared" si="5"/>
        <v>0</v>
      </c>
      <c r="J33" s="340">
        <f t="shared" si="10"/>
        <v>0</v>
      </c>
      <c r="K33" s="247"/>
      <c r="L33" s="247"/>
      <c r="M33" s="247"/>
      <c r="N33" s="247"/>
      <c r="O33" s="247"/>
      <c r="P33" s="247"/>
      <c r="Q33" s="247"/>
      <c r="R33" s="247"/>
      <c r="S33" s="247"/>
      <c r="T33" s="338">
        <f t="shared" si="11"/>
        <v>0</v>
      </c>
      <c r="U33" s="245">
        <f t="shared" si="2"/>
      </c>
    </row>
    <row r="34" spans="1:21" ht="15.75" customHeight="1">
      <c r="A34" s="48" t="s">
        <v>29</v>
      </c>
      <c r="B34" s="49" t="s">
        <v>35</v>
      </c>
      <c r="C34" s="338">
        <f t="shared" si="3"/>
        <v>0</v>
      </c>
      <c r="D34" s="246"/>
      <c r="E34" s="247"/>
      <c r="F34" s="247"/>
      <c r="G34" s="247"/>
      <c r="H34" s="338">
        <f t="shared" si="9"/>
        <v>0</v>
      </c>
      <c r="I34" s="338">
        <f t="shared" si="5"/>
        <v>0</v>
      </c>
      <c r="J34" s="340">
        <f t="shared" si="10"/>
        <v>0</v>
      </c>
      <c r="K34" s="247"/>
      <c r="L34" s="247"/>
      <c r="M34" s="247"/>
      <c r="N34" s="247"/>
      <c r="O34" s="247"/>
      <c r="P34" s="247"/>
      <c r="Q34" s="247"/>
      <c r="R34" s="247"/>
      <c r="S34" s="247"/>
      <c r="T34" s="338">
        <f t="shared" si="11"/>
        <v>0</v>
      </c>
      <c r="U34" s="245">
        <f t="shared" si="2"/>
      </c>
    </row>
    <row r="35" spans="1:21" ht="15.75" customHeight="1">
      <c r="A35" s="48" t="s">
        <v>30</v>
      </c>
      <c r="B35" s="49" t="s">
        <v>143</v>
      </c>
      <c r="C35" s="338">
        <f t="shared" si="3"/>
        <v>0</v>
      </c>
      <c r="D35" s="246"/>
      <c r="E35" s="247"/>
      <c r="F35" s="247"/>
      <c r="G35" s="247"/>
      <c r="H35" s="338">
        <f t="shared" si="9"/>
        <v>0</v>
      </c>
      <c r="I35" s="338">
        <f t="shared" si="5"/>
        <v>0</v>
      </c>
      <c r="J35" s="340">
        <f t="shared" si="10"/>
        <v>0</v>
      </c>
      <c r="K35" s="247"/>
      <c r="L35" s="247"/>
      <c r="M35" s="247"/>
      <c r="N35" s="247"/>
      <c r="O35" s="247"/>
      <c r="P35" s="247"/>
      <c r="Q35" s="247"/>
      <c r="R35" s="247"/>
      <c r="S35" s="247"/>
      <c r="T35" s="338">
        <f t="shared" si="11"/>
        <v>0</v>
      </c>
      <c r="U35" s="245">
        <f t="shared" si="2"/>
      </c>
    </row>
    <row r="36" spans="1:21" ht="15.75" customHeight="1">
      <c r="A36" s="48" t="s">
        <v>104</v>
      </c>
      <c r="B36" s="49" t="s">
        <v>142</v>
      </c>
      <c r="C36" s="338">
        <f t="shared" si="3"/>
        <v>0</v>
      </c>
      <c r="D36" s="246"/>
      <c r="E36" s="247"/>
      <c r="F36" s="247"/>
      <c r="G36" s="247"/>
      <c r="H36" s="338">
        <f t="shared" si="9"/>
        <v>0</v>
      </c>
      <c r="I36" s="338">
        <f t="shared" si="5"/>
        <v>0</v>
      </c>
      <c r="J36" s="340">
        <f t="shared" si="10"/>
        <v>0</v>
      </c>
      <c r="K36" s="247"/>
      <c r="L36" s="247"/>
      <c r="M36" s="247"/>
      <c r="N36" s="247"/>
      <c r="O36" s="247"/>
      <c r="P36" s="247"/>
      <c r="Q36" s="247"/>
      <c r="R36" s="247"/>
      <c r="S36" s="247"/>
      <c r="T36" s="338">
        <f t="shared" si="11"/>
        <v>0</v>
      </c>
      <c r="U36" s="245">
        <f t="shared" si="2"/>
      </c>
    </row>
    <row r="37" spans="1:21" ht="15.75" customHeight="1">
      <c r="A37" s="48" t="s">
        <v>101</v>
      </c>
      <c r="B37" s="49" t="s">
        <v>102</v>
      </c>
      <c r="C37" s="338">
        <f t="shared" si="3"/>
        <v>0</v>
      </c>
      <c r="D37" s="246"/>
      <c r="E37" s="247"/>
      <c r="F37" s="247"/>
      <c r="G37" s="247"/>
      <c r="H37" s="338">
        <f t="shared" si="9"/>
        <v>0</v>
      </c>
      <c r="I37" s="338">
        <f t="shared" si="5"/>
        <v>0</v>
      </c>
      <c r="J37" s="340">
        <f t="shared" si="10"/>
        <v>0</v>
      </c>
      <c r="K37" s="247"/>
      <c r="L37" s="247"/>
      <c r="M37" s="247"/>
      <c r="N37" s="247"/>
      <c r="O37" s="247"/>
      <c r="P37" s="247"/>
      <c r="Q37" s="247"/>
      <c r="R37" s="247"/>
      <c r="S37" s="247"/>
      <c r="T37" s="338">
        <f t="shared" si="11"/>
        <v>0</v>
      </c>
      <c r="U37" s="245">
        <f t="shared" si="2"/>
      </c>
    </row>
    <row r="38" spans="1:21" s="5" customFormat="1" ht="20.25" customHeight="1">
      <c r="A38" s="449" t="str">
        <f>TT!C7</f>
        <v>Đồng Tháp, ngày 03 tháng 3 năm 2020</v>
      </c>
      <c r="B38" s="450"/>
      <c r="C38" s="450"/>
      <c r="D38" s="450"/>
      <c r="E38" s="450"/>
      <c r="F38" s="237"/>
      <c r="G38" s="237"/>
      <c r="H38" s="237"/>
      <c r="I38" s="238"/>
      <c r="J38" s="238"/>
      <c r="K38" s="238"/>
      <c r="L38" s="238"/>
      <c r="M38" s="238"/>
      <c r="N38" s="451" t="str">
        <f>TT!C4</f>
        <v>Đồng Tháp, ngày 03 tháng 3 năm 2020</v>
      </c>
      <c r="O38" s="452"/>
      <c r="P38" s="452"/>
      <c r="Q38" s="452"/>
      <c r="R38" s="452"/>
      <c r="S38" s="452"/>
      <c r="T38" s="452"/>
      <c r="U38" s="452"/>
    </row>
    <row r="39" spans="1:21" ht="15.75" customHeight="1">
      <c r="A39" s="453" t="s">
        <v>299</v>
      </c>
      <c r="B39" s="454"/>
      <c r="C39" s="454"/>
      <c r="D39" s="454"/>
      <c r="E39" s="454"/>
      <c r="F39" s="239"/>
      <c r="G39" s="239"/>
      <c r="H39" s="239"/>
      <c r="I39" s="177"/>
      <c r="J39" s="177"/>
      <c r="K39" s="177"/>
      <c r="L39" s="177"/>
      <c r="M39" s="177"/>
      <c r="N39" s="455" t="str">
        <f>TT!C5</f>
        <v>KT. CỤC TRƯỞNG
PHÓ CỤC TRƯỞNG</v>
      </c>
      <c r="O39" s="455"/>
      <c r="P39" s="455"/>
      <c r="Q39" s="455"/>
      <c r="R39" s="455"/>
      <c r="S39" s="455"/>
      <c r="T39" s="455"/>
      <c r="U39" s="455"/>
    </row>
    <row r="40" spans="1:21" ht="80.25" customHeight="1">
      <c r="A40" s="240"/>
      <c r="B40" s="240"/>
      <c r="C40" s="240"/>
      <c r="D40" s="240"/>
      <c r="E40" s="240"/>
      <c r="F40" s="171"/>
      <c r="G40" s="171"/>
      <c r="H40" s="171"/>
      <c r="I40" s="177"/>
      <c r="J40" s="177"/>
      <c r="K40" s="177"/>
      <c r="L40" s="177"/>
      <c r="M40" s="177"/>
      <c r="N40" s="177"/>
      <c r="O40" s="177"/>
      <c r="P40" s="171"/>
      <c r="Q40" s="241"/>
      <c r="R40" s="171"/>
      <c r="S40" s="177"/>
      <c r="T40" s="173"/>
      <c r="U40" s="173"/>
    </row>
    <row r="41" spans="1:21" ht="15.75" customHeight="1">
      <c r="A41" s="456" t="str">
        <f>TT!C6</f>
        <v>Nguyễn Chí Hòa</v>
      </c>
      <c r="B41" s="456"/>
      <c r="C41" s="456"/>
      <c r="D41" s="456"/>
      <c r="E41" s="456"/>
      <c r="F41" s="242" t="s">
        <v>2</v>
      </c>
      <c r="G41" s="242"/>
      <c r="H41" s="242"/>
      <c r="I41" s="242"/>
      <c r="J41" s="242"/>
      <c r="K41" s="242"/>
      <c r="L41" s="242"/>
      <c r="M41" s="242"/>
      <c r="N41" s="457" t="str">
        <f>TT!C3</f>
        <v>Vũ Quang Hiện</v>
      </c>
      <c r="O41" s="457"/>
      <c r="P41" s="457"/>
      <c r="Q41" s="457"/>
      <c r="R41" s="457"/>
      <c r="S41" s="457"/>
      <c r="T41" s="457"/>
      <c r="U41" s="457"/>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4">
    <mergeCell ref="A38:E38"/>
    <mergeCell ref="N38:U38"/>
    <mergeCell ref="A39:E39"/>
    <mergeCell ref="N39:U39"/>
    <mergeCell ref="A41:E41"/>
    <mergeCell ref="N41:U41"/>
    <mergeCell ref="T3:T7"/>
    <mergeCell ref="U3:U7"/>
    <mergeCell ref="D4:D7"/>
    <mergeCell ref="E4:E7"/>
    <mergeCell ref="I4:I7"/>
    <mergeCell ref="I3:S3"/>
    <mergeCell ref="S4:S7"/>
    <mergeCell ref="J5:J7"/>
    <mergeCell ref="K5:M6"/>
    <mergeCell ref="N5:N7"/>
    <mergeCell ref="P1:U1"/>
    <mergeCell ref="Q4:Q7"/>
    <mergeCell ref="R4:R7"/>
    <mergeCell ref="E1:O1"/>
    <mergeCell ref="A1:D1"/>
    <mergeCell ref="D3:E3"/>
    <mergeCell ref="F3:F7"/>
    <mergeCell ref="G3:G7"/>
    <mergeCell ref="P2:U2"/>
    <mergeCell ref="B3:B7"/>
    <mergeCell ref="O5:O7"/>
    <mergeCell ref="P5:P7"/>
    <mergeCell ref="A8:B8"/>
    <mergeCell ref="A9:B9"/>
    <mergeCell ref="H3:H7"/>
    <mergeCell ref="C3:C7"/>
    <mergeCell ref="J4:P4"/>
    <mergeCell ref="A3:A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439" t="s">
        <v>151</v>
      </c>
      <c r="B1" s="439"/>
      <c r="C1" s="439"/>
      <c r="D1" s="439"/>
      <c r="E1" s="490" t="s">
        <v>121</v>
      </c>
      <c r="F1" s="490"/>
      <c r="G1" s="490"/>
      <c r="H1" s="490"/>
      <c r="I1" s="490"/>
      <c r="J1" s="490"/>
      <c r="K1" s="490"/>
      <c r="L1" s="490"/>
      <c r="M1" s="490"/>
      <c r="N1" s="490"/>
      <c r="O1" s="490"/>
      <c r="P1" s="490"/>
      <c r="Q1" s="491" t="s">
        <v>150</v>
      </c>
      <c r="R1" s="492"/>
      <c r="S1" s="492"/>
      <c r="T1" s="492"/>
      <c r="U1" s="492"/>
      <c r="V1" s="492"/>
    </row>
    <row r="2" spans="1:22" ht="15.75" customHeight="1">
      <c r="A2" s="25"/>
      <c r="B2" s="27"/>
      <c r="C2" s="27"/>
      <c r="D2" s="27"/>
      <c r="E2" s="6"/>
      <c r="F2" s="6"/>
      <c r="G2" s="6"/>
      <c r="H2" s="37"/>
      <c r="I2" s="39">
        <f>COUNTBLANK(E9:V37)</f>
        <v>522</v>
      </c>
      <c r="J2" s="39">
        <f>COUNTA(E9:V37)</f>
        <v>0</v>
      </c>
      <c r="K2" s="39">
        <f>I2+J2</f>
        <v>522</v>
      </c>
      <c r="L2" s="41"/>
      <c r="M2" s="26"/>
      <c r="N2" s="26"/>
      <c r="O2" s="26"/>
      <c r="P2" s="26"/>
      <c r="Q2" s="493" t="s">
        <v>122</v>
      </c>
      <c r="R2" s="493"/>
      <c r="S2" s="493"/>
      <c r="T2" s="493"/>
      <c r="U2" s="493"/>
      <c r="V2" s="493"/>
    </row>
    <row r="3" spans="1:22" s="11" customFormat="1" ht="15.75" customHeight="1">
      <c r="A3" s="478" t="s">
        <v>21</v>
      </c>
      <c r="B3" s="479"/>
      <c r="C3" s="484" t="s">
        <v>132</v>
      </c>
      <c r="D3" s="468" t="s">
        <v>134</v>
      </c>
      <c r="E3" s="471" t="s">
        <v>4</v>
      </c>
      <c r="F3" s="473"/>
      <c r="G3" s="462" t="s">
        <v>36</v>
      </c>
      <c r="H3" s="474" t="s">
        <v>82</v>
      </c>
      <c r="I3" s="487" t="s">
        <v>37</v>
      </c>
      <c r="J3" s="488"/>
      <c r="K3" s="488"/>
      <c r="L3" s="488"/>
      <c r="M3" s="488"/>
      <c r="N3" s="488"/>
      <c r="O3" s="488"/>
      <c r="P3" s="488"/>
      <c r="Q3" s="488"/>
      <c r="R3" s="488"/>
      <c r="S3" s="488"/>
      <c r="T3" s="489"/>
      <c r="U3" s="462" t="s">
        <v>103</v>
      </c>
      <c r="V3" s="477" t="s">
        <v>108</v>
      </c>
    </row>
    <row r="4" spans="1:22" s="12" customFormat="1" ht="15.75" customHeight="1">
      <c r="A4" s="480"/>
      <c r="B4" s="481"/>
      <c r="C4" s="485"/>
      <c r="D4" s="469"/>
      <c r="E4" s="468" t="s">
        <v>137</v>
      </c>
      <c r="F4" s="468" t="s">
        <v>62</v>
      </c>
      <c r="G4" s="463"/>
      <c r="H4" s="475"/>
      <c r="I4" s="465" t="s">
        <v>37</v>
      </c>
      <c r="J4" s="471" t="s">
        <v>38</v>
      </c>
      <c r="K4" s="472"/>
      <c r="L4" s="472"/>
      <c r="M4" s="472"/>
      <c r="N4" s="472"/>
      <c r="O4" s="472"/>
      <c r="P4" s="472"/>
      <c r="Q4" s="473"/>
      <c r="R4" s="474" t="s">
        <v>139</v>
      </c>
      <c r="S4" s="465" t="s">
        <v>148</v>
      </c>
      <c r="T4" s="474" t="s">
        <v>81</v>
      </c>
      <c r="U4" s="463"/>
      <c r="V4" s="477"/>
    </row>
    <row r="5" spans="1:22" s="11" customFormat="1" ht="15.75" customHeight="1">
      <c r="A5" s="480"/>
      <c r="B5" s="481"/>
      <c r="C5" s="485"/>
      <c r="D5" s="469"/>
      <c r="E5" s="469"/>
      <c r="F5" s="469"/>
      <c r="G5" s="463"/>
      <c r="H5" s="475"/>
      <c r="I5" s="466"/>
      <c r="J5" s="465" t="s">
        <v>61</v>
      </c>
      <c r="K5" s="471" t="s">
        <v>75</v>
      </c>
      <c r="L5" s="472"/>
      <c r="M5" s="472"/>
      <c r="N5" s="472"/>
      <c r="O5" s="472"/>
      <c r="P5" s="472"/>
      <c r="Q5" s="473"/>
      <c r="R5" s="475"/>
      <c r="S5" s="466"/>
      <c r="T5" s="475"/>
      <c r="U5" s="463"/>
      <c r="V5" s="477"/>
    </row>
    <row r="6" spans="1:22" s="11" customFormat="1" ht="15.75" customHeight="1">
      <c r="A6" s="480"/>
      <c r="B6" s="481"/>
      <c r="C6" s="485"/>
      <c r="D6" s="469"/>
      <c r="E6" s="469"/>
      <c r="F6" s="469"/>
      <c r="G6" s="463"/>
      <c r="H6" s="475"/>
      <c r="I6" s="466"/>
      <c r="J6" s="466"/>
      <c r="K6" s="465" t="s">
        <v>96</v>
      </c>
      <c r="L6" s="471" t="s">
        <v>75</v>
      </c>
      <c r="M6" s="472"/>
      <c r="N6" s="473"/>
      <c r="O6" s="465" t="s">
        <v>42</v>
      </c>
      <c r="P6" s="465" t="s">
        <v>147</v>
      </c>
      <c r="Q6" s="465" t="s">
        <v>46</v>
      </c>
      <c r="R6" s="475"/>
      <c r="S6" s="466"/>
      <c r="T6" s="475"/>
      <c r="U6" s="463"/>
      <c r="V6" s="477"/>
    </row>
    <row r="7" spans="1:22" s="11" customFormat="1" ht="44.25" customHeight="1">
      <c r="A7" s="482"/>
      <c r="B7" s="483"/>
      <c r="C7" s="486"/>
      <c r="D7" s="470"/>
      <c r="E7" s="470"/>
      <c r="F7" s="470"/>
      <c r="G7" s="464"/>
      <c r="H7" s="476"/>
      <c r="I7" s="467"/>
      <c r="J7" s="467"/>
      <c r="K7" s="467"/>
      <c r="L7" s="44" t="s">
        <v>39</v>
      </c>
      <c r="M7" s="44" t="s">
        <v>40</v>
      </c>
      <c r="N7" s="44" t="s">
        <v>53</v>
      </c>
      <c r="O7" s="467"/>
      <c r="P7" s="467"/>
      <c r="Q7" s="467"/>
      <c r="R7" s="476"/>
      <c r="S7" s="467"/>
      <c r="T7" s="476"/>
      <c r="U7" s="464"/>
      <c r="V7" s="477"/>
    </row>
    <row r="8" spans="1:22" ht="14.25" customHeight="1">
      <c r="A8" s="471" t="s">
        <v>3</v>
      </c>
      <c r="B8" s="473"/>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471" t="s">
        <v>10</v>
      </c>
      <c r="B9" s="473"/>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458" t="s">
        <v>119</v>
      </c>
      <c r="B38" s="458"/>
      <c r="C38" s="458"/>
      <c r="D38" s="458"/>
      <c r="E38" s="458"/>
      <c r="F38" s="458"/>
      <c r="G38" s="458"/>
      <c r="H38" s="458"/>
      <c r="I38" s="7"/>
      <c r="J38" s="7"/>
      <c r="K38" s="7"/>
      <c r="L38" s="7"/>
      <c r="M38" s="7"/>
      <c r="O38" s="460" t="s">
        <v>127</v>
      </c>
      <c r="P38" s="460"/>
      <c r="Q38" s="460"/>
      <c r="R38" s="460"/>
      <c r="S38" s="460"/>
      <c r="T38" s="460"/>
      <c r="U38" s="460"/>
      <c r="V38" s="460"/>
    </row>
    <row r="39" spans="1:22" ht="15.75">
      <c r="A39" s="459"/>
      <c r="B39" s="459"/>
      <c r="C39" s="459"/>
      <c r="D39" s="459"/>
      <c r="E39" s="459"/>
      <c r="F39" s="459"/>
      <c r="G39" s="459"/>
      <c r="H39" s="459"/>
      <c r="O39" s="461"/>
      <c r="P39" s="461"/>
      <c r="Q39" s="461"/>
      <c r="R39" s="461"/>
      <c r="S39" s="461"/>
      <c r="T39" s="461"/>
      <c r="U39" s="461"/>
      <c r="V39" s="461"/>
    </row>
  </sheetData>
  <sheetProtection/>
  <mergeCells count="31">
    <mergeCell ref="I4:I7"/>
    <mergeCell ref="G3:G7"/>
    <mergeCell ref="E1:P1"/>
    <mergeCell ref="A1:D1"/>
    <mergeCell ref="D3:D7"/>
    <mergeCell ref="Q1:V1"/>
    <mergeCell ref="E3:F3"/>
    <mergeCell ref="Q2:V2"/>
    <mergeCell ref="H3:H7"/>
    <mergeCell ref="R4:R7"/>
    <mergeCell ref="S4:S7"/>
    <mergeCell ref="K5:Q5"/>
    <mergeCell ref="A3:B7"/>
    <mergeCell ref="K6:K7"/>
    <mergeCell ref="A8:B8"/>
    <mergeCell ref="Q6:Q7"/>
    <mergeCell ref="C3:C7"/>
    <mergeCell ref="J4:Q4"/>
    <mergeCell ref="E4:E7"/>
    <mergeCell ref="P6:P7"/>
    <mergeCell ref="I3:T3"/>
    <mergeCell ref="A38:H39"/>
    <mergeCell ref="O38:V39"/>
    <mergeCell ref="U3:U7"/>
    <mergeCell ref="J5:J7"/>
    <mergeCell ref="F4:F7"/>
    <mergeCell ref="L6:N6"/>
    <mergeCell ref="T4:T7"/>
    <mergeCell ref="O6:O7"/>
    <mergeCell ref="V3:V7"/>
    <mergeCell ref="A9:B9"/>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28">
      <selection activeCell="B21" sqref="B21"/>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494" t="s">
        <v>100</v>
      </c>
      <c r="B1" s="495"/>
      <c r="C1" s="495"/>
      <c r="D1" s="495"/>
    </row>
    <row r="2" spans="1:4" s="10" customFormat="1" ht="39.75" customHeight="1">
      <c r="A2" s="496" t="s">
        <v>20</v>
      </c>
      <c r="B2" s="497"/>
      <c r="C2" s="221" t="s">
        <v>88</v>
      </c>
      <c r="D2" s="221" t="s">
        <v>91</v>
      </c>
    </row>
    <row r="3" spans="1:4" ht="21" customHeight="1">
      <c r="A3" s="21" t="s">
        <v>13</v>
      </c>
      <c r="B3" s="22" t="s">
        <v>87</v>
      </c>
      <c r="C3" s="235">
        <f>SUM(C4:C11)-C6-C10</f>
        <v>0</v>
      </c>
      <c r="D3" s="233">
        <f>SUM(D4:D11)-D9</f>
        <v>0</v>
      </c>
    </row>
    <row r="4" spans="1:4" s="2" customFormat="1" ht="21" customHeight="1">
      <c r="A4" s="20" t="s">
        <v>15</v>
      </c>
      <c r="B4" s="23" t="s">
        <v>329</v>
      </c>
      <c r="C4" s="233"/>
      <c r="D4" s="233"/>
    </row>
    <row r="5" spans="1:4" s="2" customFormat="1" ht="21" customHeight="1">
      <c r="A5" s="20" t="s">
        <v>16</v>
      </c>
      <c r="B5" s="23" t="s">
        <v>330</v>
      </c>
      <c r="C5" s="233"/>
      <c r="D5" s="233"/>
    </row>
    <row r="6" spans="1:4" s="2" customFormat="1" ht="21" customHeight="1">
      <c r="A6" s="20" t="s">
        <v>41</v>
      </c>
      <c r="B6" s="23" t="s">
        <v>331</v>
      </c>
      <c r="C6" s="234"/>
      <c r="D6" s="233"/>
    </row>
    <row r="7" spans="1:4" s="16" customFormat="1" ht="21" customHeight="1">
      <c r="A7" s="20" t="s">
        <v>43</v>
      </c>
      <c r="B7" s="23" t="s">
        <v>332</v>
      </c>
      <c r="C7" s="233"/>
      <c r="D7" s="233"/>
    </row>
    <row r="8" spans="1:4" s="2" customFormat="1" ht="21" customHeight="1">
      <c r="A8" s="20" t="s">
        <v>44</v>
      </c>
      <c r="B8" s="23" t="s">
        <v>333</v>
      </c>
      <c r="C8" s="233"/>
      <c r="D8" s="233"/>
    </row>
    <row r="9" spans="1:4" s="2" customFormat="1" ht="21" customHeight="1">
      <c r="A9" s="20" t="s">
        <v>77</v>
      </c>
      <c r="B9" s="23" t="s">
        <v>334</v>
      </c>
      <c r="C9" s="233"/>
      <c r="D9" s="234"/>
    </row>
    <row r="10" spans="1:4" s="2" customFormat="1" ht="21" customHeight="1">
      <c r="A10" s="20" t="s">
        <v>80</v>
      </c>
      <c r="B10" s="23" t="s">
        <v>335</v>
      </c>
      <c r="C10" s="234"/>
      <c r="D10" s="233"/>
    </row>
    <row r="11" spans="1:4" s="2" customFormat="1" ht="21" customHeight="1">
      <c r="A11" s="20" t="s">
        <v>83</v>
      </c>
      <c r="B11" s="23" t="s">
        <v>336</v>
      </c>
      <c r="C11" s="233"/>
      <c r="D11" s="233"/>
    </row>
    <row r="12" spans="1:4" s="16" customFormat="1" ht="21" customHeight="1">
      <c r="A12" s="21" t="s">
        <v>14</v>
      </c>
      <c r="B12" s="22" t="s">
        <v>46</v>
      </c>
      <c r="C12" s="235">
        <f>SUM(C13:C15)</f>
        <v>0</v>
      </c>
      <c r="D12" s="235">
        <f>SUM(D13:D15)</f>
        <v>0</v>
      </c>
    </row>
    <row r="13" spans="1:4" s="16" customFormat="1" ht="21" customHeight="1">
      <c r="A13" s="20" t="s">
        <v>17</v>
      </c>
      <c r="B13" s="24" t="s">
        <v>45</v>
      </c>
      <c r="C13" s="236"/>
      <c r="D13" s="233"/>
    </row>
    <row r="14" spans="1:4" s="16" customFormat="1" ht="21" customHeight="1">
      <c r="A14" s="20" t="s">
        <v>18</v>
      </c>
      <c r="B14" s="24" t="s">
        <v>86</v>
      </c>
      <c r="C14" s="236"/>
      <c r="D14" s="233"/>
    </row>
    <row r="15" spans="1:4" s="13" customFormat="1" ht="21" customHeight="1">
      <c r="A15" s="20" t="s">
        <v>111</v>
      </c>
      <c r="B15" s="23" t="s">
        <v>109</v>
      </c>
      <c r="C15" s="233"/>
      <c r="D15" s="233"/>
    </row>
    <row r="16" spans="1:4" s="14" customFormat="1" ht="21" customHeight="1">
      <c r="A16" s="21" t="s">
        <v>19</v>
      </c>
      <c r="B16" s="22" t="s">
        <v>84</v>
      </c>
      <c r="C16" s="235">
        <f>SUM(C17:C25)-C19-C24</f>
        <v>0</v>
      </c>
      <c r="D16" s="233">
        <f>SUM(D17:D25)</f>
        <v>0</v>
      </c>
    </row>
    <row r="17" spans="1:4" s="14" customFormat="1" ht="21" customHeight="1">
      <c r="A17" s="20" t="s">
        <v>47</v>
      </c>
      <c r="B17" s="23" t="s">
        <v>66</v>
      </c>
      <c r="C17" s="233"/>
      <c r="D17" s="233"/>
    </row>
    <row r="18" spans="1:4" s="14" customFormat="1" ht="21" customHeight="1">
      <c r="A18" s="20" t="s">
        <v>48</v>
      </c>
      <c r="B18" s="23" t="s">
        <v>67</v>
      </c>
      <c r="C18" s="233"/>
      <c r="D18" s="233"/>
    </row>
    <row r="19" spans="1:4" s="15" customFormat="1" ht="21" customHeight="1">
      <c r="A19" s="20" t="s">
        <v>92</v>
      </c>
      <c r="B19" s="23" t="s">
        <v>79</v>
      </c>
      <c r="C19" s="234"/>
      <c r="D19" s="233"/>
    </row>
    <row r="20" spans="1:4" ht="21" customHeight="1">
      <c r="A20" s="20" t="s">
        <v>93</v>
      </c>
      <c r="B20" s="23" t="s">
        <v>68</v>
      </c>
      <c r="C20" s="233"/>
      <c r="D20" s="248"/>
    </row>
    <row r="21" spans="1:4" ht="21" customHeight="1">
      <c r="A21" s="20" t="s">
        <v>112</v>
      </c>
      <c r="B21" s="23" t="s">
        <v>69</v>
      </c>
      <c r="C21" s="233"/>
      <c r="D21" s="233"/>
    </row>
    <row r="22" spans="1:4" ht="21" customHeight="1">
      <c r="A22" s="20" t="s">
        <v>113</v>
      </c>
      <c r="B22" s="23" t="s">
        <v>70</v>
      </c>
      <c r="C22" s="233"/>
      <c r="D22" s="233"/>
    </row>
    <row r="23" spans="1:4" s="2" customFormat="1" ht="21" customHeight="1">
      <c r="A23" s="20" t="s">
        <v>114</v>
      </c>
      <c r="B23" s="23" t="s">
        <v>71</v>
      </c>
      <c r="C23" s="233"/>
      <c r="D23" s="233"/>
    </row>
    <row r="24" spans="1:4" s="2" customFormat="1" ht="21" customHeight="1">
      <c r="A24" s="20" t="s">
        <v>115</v>
      </c>
      <c r="B24" s="23" t="s">
        <v>78</v>
      </c>
      <c r="C24" s="234"/>
      <c r="D24" s="233"/>
    </row>
    <row r="25" spans="1:4" s="2" customFormat="1" ht="21" customHeight="1">
      <c r="A25" s="20" t="s">
        <v>116</v>
      </c>
      <c r="B25" s="23" t="s">
        <v>72</v>
      </c>
      <c r="C25" s="233"/>
      <c r="D25" s="248"/>
    </row>
    <row r="26" spans="1:4" s="2" customFormat="1" ht="21" customHeight="1">
      <c r="A26" s="21" t="s">
        <v>22</v>
      </c>
      <c r="B26" s="22" t="s">
        <v>85</v>
      </c>
      <c r="C26" s="235">
        <f>SUM(C27:C28)</f>
        <v>0</v>
      </c>
      <c r="D26" s="235">
        <f>SUM(D27:D28)</f>
        <v>0</v>
      </c>
    </row>
    <row r="27" spans="1:4" s="2" customFormat="1" ht="21" customHeight="1">
      <c r="A27" s="20" t="s">
        <v>49</v>
      </c>
      <c r="B27" s="23" t="s">
        <v>73</v>
      </c>
      <c r="C27" s="233"/>
      <c r="D27" s="233"/>
    </row>
    <row r="28" spans="1:4" s="2" customFormat="1" ht="21" customHeight="1">
      <c r="A28" s="20" t="s">
        <v>50</v>
      </c>
      <c r="B28" s="23" t="s">
        <v>74</v>
      </c>
      <c r="C28" s="233"/>
      <c r="D28" s="233"/>
    </row>
    <row r="29" spans="1:4" s="2" customFormat="1" ht="21" customHeight="1">
      <c r="A29" s="32" t="s">
        <v>23</v>
      </c>
      <c r="B29" s="33" t="s">
        <v>110</v>
      </c>
      <c r="C29" s="235">
        <f>SUM(C30:C33)</f>
        <v>0</v>
      </c>
      <c r="D29" s="235">
        <f>SUM(D30:D33)</f>
        <v>0</v>
      </c>
    </row>
    <row r="30" spans="1:4" s="2" customFormat="1" ht="21" customHeight="1">
      <c r="A30" s="30" t="s">
        <v>76</v>
      </c>
      <c r="B30" s="31" t="s">
        <v>63</v>
      </c>
      <c r="C30" s="249"/>
      <c r="D30" s="233"/>
    </row>
    <row r="31" spans="1:4" s="2" customFormat="1" ht="21" customHeight="1">
      <c r="A31" s="30" t="s">
        <v>51</v>
      </c>
      <c r="B31" s="31" t="s">
        <v>64</v>
      </c>
      <c r="C31" s="249"/>
      <c r="D31" s="250"/>
    </row>
    <row r="32" spans="1:4" s="2" customFormat="1" ht="21" customHeight="1">
      <c r="A32" s="30" t="s">
        <v>52</v>
      </c>
      <c r="B32" s="31" t="s">
        <v>65</v>
      </c>
      <c r="C32" s="249"/>
      <c r="D32" s="250"/>
    </row>
    <row r="33" spans="1:4" s="2" customFormat="1" ht="21" customHeight="1">
      <c r="A33" s="30" t="s">
        <v>117</v>
      </c>
      <c r="B33" s="31" t="s">
        <v>130</v>
      </c>
      <c r="C33" s="249"/>
      <c r="D33" s="250"/>
    </row>
    <row r="34" spans="1:4" s="2" customFormat="1" ht="21" customHeight="1">
      <c r="A34" s="32" t="s">
        <v>24</v>
      </c>
      <c r="B34" s="33" t="s">
        <v>135</v>
      </c>
      <c r="C34" s="251"/>
      <c r="D34" s="235">
        <f>PLChuaDieuKien!H20</f>
        <v>0</v>
      </c>
    </row>
    <row r="35" spans="1:4" s="2" customFormat="1" ht="52.5" customHeight="1">
      <c r="A35" s="498" t="s">
        <v>140</v>
      </c>
      <c r="B35" s="498"/>
      <c r="C35" s="498"/>
      <c r="D35" s="498"/>
    </row>
    <row r="36" spans="1:4" ht="15.75">
      <c r="A36" s="499" t="s">
        <v>317</v>
      </c>
      <c r="B36" s="499"/>
      <c r="C36" s="499"/>
      <c r="D36" s="499"/>
    </row>
    <row r="37" ht="15.75">
      <c r="E37" s="1"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B21" sqref="B21"/>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16384" width="9.00390625" style="4" customWidth="1"/>
  </cols>
  <sheetData>
    <row r="1" spans="1:21" ht="65.25" customHeight="1">
      <c r="A1" s="501" t="s">
        <v>339</v>
      </c>
      <c r="B1" s="501"/>
      <c r="C1" s="501"/>
      <c r="D1" s="501"/>
      <c r="E1" s="419" t="s">
        <v>321</v>
      </c>
      <c r="F1" s="419"/>
      <c r="G1" s="419"/>
      <c r="H1" s="419"/>
      <c r="I1" s="419"/>
      <c r="J1" s="419"/>
      <c r="K1" s="419"/>
      <c r="L1" s="419"/>
      <c r="M1" s="419"/>
      <c r="N1" s="419"/>
      <c r="O1" s="419"/>
      <c r="P1" s="504"/>
      <c r="Q1" s="504"/>
      <c r="R1" s="504"/>
      <c r="S1" s="504"/>
      <c r="T1" s="504"/>
      <c r="U1" s="504"/>
    </row>
    <row r="2" spans="1:22" ht="17.25" customHeight="1">
      <c r="A2" s="171"/>
      <c r="B2" s="172"/>
      <c r="C2" s="172"/>
      <c r="D2" s="172"/>
      <c r="E2" s="173"/>
      <c r="F2" s="173"/>
      <c r="G2" s="173"/>
      <c r="H2" s="173"/>
      <c r="I2" s="174"/>
      <c r="J2" s="175">
        <f>COUNTBLANK(E9:U16)</f>
        <v>92</v>
      </c>
      <c r="K2" s="176"/>
      <c r="L2" s="176"/>
      <c r="M2" s="176"/>
      <c r="N2" s="252"/>
      <c r="O2" s="177"/>
      <c r="P2" s="505" t="s">
        <v>166</v>
      </c>
      <c r="Q2" s="505"/>
      <c r="R2" s="505"/>
      <c r="S2" s="505"/>
      <c r="T2" s="505"/>
      <c r="U2" s="505"/>
      <c r="V2" s="36"/>
    </row>
    <row r="3" spans="1:21" s="11" customFormat="1" ht="15.75" customHeight="1">
      <c r="A3" s="434" t="s">
        <v>136</v>
      </c>
      <c r="B3" s="434" t="s">
        <v>157</v>
      </c>
      <c r="C3" s="502" t="s">
        <v>132</v>
      </c>
      <c r="D3" s="429" t="s">
        <v>134</v>
      </c>
      <c r="E3" s="446" t="s">
        <v>4</v>
      </c>
      <c r="F3" s="503"/>
      <c r="G3" s="429" t="s">
        <v>36</v>
      </c>
      <c r="H3" s="438" t="s">
        <v>158</v>
      </c>
      <c r="I3" s="429" t="s">
        <v>37</v>
      </c>
      <c r="J3" s="446" t="s">
        <v>4</v>
      </c>
      <c r="K3" s="447"/>
      <c r="L3" s="447"/>
      <c r="M3" s="447"/>
      <c r="N3" s="447"/>
      <c r="O3" s="447"/>
      <c r="P3" s="447"/>
      <c r="Q3" s="447"/>
      <c r="R3" s="447"/>
      <c r="S3" s="447"/>
      <c r="T3" s="441" t="s">
        <v>103</v>
      </c>
      <c r="U3" s="444" t="s">
        <v>160</v>
      </c>
    </row>
    <row r="4" spans="1:21" s="12" customFormat="1" ht="15.75" customHeight="1">
      <c r="A4" s="435"/>
      <c r="B4" s="435"/>
      <c r="C4" s="502"/>
      <c r="D4" s="429"/>
      <c r="E4" s="429" t="s">
        <v>137</v>
      </c>
      <c r="F4" s="429" t="s">
        <v>62</v>
      </c>
      <c r="G4" s="429"/>
      <c r="H4" s="438"/>
      <c r="I4" s="429"/>
      <c r="J4" s="429" t="s">
        <v>61</v>
      </c>
      <c r="K4" s="429" t="s">
        <v>4</v>
      </c>
      <c r="L4" s="429"/>
      <c r="M4" s="429"/>
      <c r="N4" s="429"/>
      <c r="O4" s="429"/>
      <c r="P4" s="429"/>
      <c r="Q4" s="438" t="s">
        <v>139</v>
      </c>
      <c r="R4" s="500" t="s">
        <v>326</v>
      </c>
      <c r="S4" s="448" t="s">
        <v>81</v>
      </c>
      <c r="T4" s="442"/>
      <c r="U4" s="445"/>
    </row>
    <row r="5" spans="1:21" s="11" customFormat="1" ht="15.75" customHeight="1">
      <c r="A5" s="435"/>
      <c r="B5" s="435"/>
      <c r="C5" s="502"/>
      <c r="D5" s="429"/>
      <c r="E5" s="429"/>
      <c r="F5" s="429"/>
      <c r="G5" s="429"/>
      <c r="H5" s="438"/>
      <c r="I5" s="429"/>
      <c r="J5" s="429"/>
      <c r="K5" s="429" t="s">
        <v>96</v>
      </c>
      <c r="L5" s="429" t="s">
        <v>4</v>
      </c>
      <c r="M5" s="429"/>
      <c r="N5" s="429"/>
      <c r="O5" s="429" t="s">
        <v>42</v>
      </c>
      <c r="P5" s="429" t="s">
        <v>46</v>
      </c>
      <c r="Q5" s="438"/>
      <c r="R5" s="500"/>
      <c r="S5" s="448"/>
      <c r="T5" s="442"/>
      <c r="U5" s="445"/>
    </row>
    <row r="6" spans="1:21" s="11" customFormat="1" ht="15.75" customHeight="1">
      <c r="A6" s="435"/>
      <c r="B6" s="435"/>
      <c r="C6" s="502"/>
      <c r="D6" s="429"/>
      <c r="E6" s="429"/>
      <c r="F6" s="429"/>
      <c r="G6" s="429"/>
      <c r="H6" s="438"/>
      <c r="I6" s="429"/>
      <c r="J6" s="429"/>
      <c r="K6" s="429"/>
      <c r="L6" s="429"/>
      <c r="M6" s="429"/>
      <c r="N6" s="429"/>
      <c r="O6" s="429"/>
      <c r="P6" s="429"/>
      <c r="Q6" s="438"/>
      <c r="R6" s="500"/>
      <c r="S6" s="448"/>
      <c r="T6" s="442"/>
      <c r="U6" s="445"/>
    </row>
    <row r="7" spans="1:23" s="11" customFormat="1" ht="63" customHeight="1">
      <c r="A7" s="436"/>
      <c r="B7" s="436"/>
      <c r="C7" s="502"/>
      <c r="D7" s="429"/>
      <c r="E7" s="429"/>
      <c r="F7" s="429"/>
      <c r="G7" s="429"/>
      <c r="H7" s="438"/>
      <c r="I7" s="429"/>
      <c r="J7" s="429"/>
      <c r="K7" s="429"/>
      <c r="L7" s="60" t="s">
        <v>39</v>
      </c>
      <c r="M7" s="60" t="s">
        <v>138</v>
      </c>
      <c r="N7" s="60" t="s">
        <v>156</v>
      </c>
      <c r="O7" s="429"/>
      <c r="P7" s="429"/>
      <c r="Q7" s="438"/>
      <c r="R7" s="500"/>
      <c r="S7" s="448"/>
      <c r="T7" s="443"/>
      <c r="U7" s="445"/>
      <c r="W7" s="45"/>
    </row>
    <row r="8" spans="1:21" ht="14.25" customHeight="1">
      <c r="A8" s="430" t="s">
        <v>3</v>
      </c>
      <c r="B8" s="431"/>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1" ht="22.5" customHeight="1">
      <c r="A9" s="44" t="s">
        <v>0</v>
      </c>
      <c r="B9" s="66" t="s">
        <v>94</v>
      </c>
      <c r="C9" s="247"/>
      <c r="D9" s="338">
        <f>E9+F9</f>
        <v>0</v>
      </c>
      <c r="E9" s="247"/>
      <c r="F9" s="247"/>
      <c r="G9" s="247"/>
      <c r="H9" s="247"/>
      <c r="I9" s="338">
        <f aca="true" t="shared" si="0" ref="I9:I16">J9+Q9+R9+S9</f>
        <v>0</v>
      </c>
      <c r="J9" s="338">
        <f>K9+O9+P9</f>
        <v>0</v>
      </c>
      <c r="K9" s="338">
        <f>L9+M9</f>
        <v>0</v>
      </c>
      <c r="L9" s="258"/>
      <c r="M9" s="258"/>
      <c r="N9" s="342"/>
      <c r="O9" s="247"/>
      <c r="P9" s="259"/>
      <c r="Q9" s="259"/>
      <c r="R9" s="259"/>
      <c r="S9" s="259"/>
      <c r="T9" s="338">
        <f>SUM(O9:S9)</f>
        <v>0</v>
      </c>
      <c r="U9" s="245">
        <f>IF(J9&lt;&gt;0,K9/J9,"")</f>
      </c>
    </row>
    <row r="10" spans="1:21" s="67" customFormat="1" ht="22.5" customHeight="1">
      <c r="A10" s="167" t="s">
        <v>1</v>
      </c>
      <c r="B10" s="66" t="s">
        <v>95</v>
      </c>
      <c r="C10" s="338">
        <f>SUM(C11:C16)</f>
        <v>0</v>
      </c>
      <c r="D10" s="338">
        <f aca="true" t="shared" si="1" ref="D10:T10">SUM(D11:D16)</f>
        <v>0</v>
      </c>
      <c r="E10" s="338">
        <f t="shared" si="1"/>
        <v>0</v>
      </c>
      <c r="F10" s="338">
        <f t="shared" si="1"/>
        <v>0</v>
      </c>
      <c r="G10" s="338">
        <f t="shared" si="1"/>
        <v>0</v>
      </c>
      <c r="H10" s="338">
        <f t="shared" si="1"/>
        <v>0</v>
      </c>
      <c r="I10" s="338">
        <f t="shared" si="0"/>
        <v>0</v>
      </c>
      <c r="J10" s="338">
        <f t="shared" si="1"/>
        <v>0</v>
      </c>
      <c r="K10" s="338">
        <f t="shared" si="1"/>
        <v>0</v>
      </c>
      <c r="L10" s="338">
        <f t="shared" si="1"/>
        <v>0</v>
      </c>
      <c r="M10" s="338">
        <f t="shared" si="1"/>
        <v>0</v>
      </c>
      <c r="N10" s="338">
        <f>SUM(N11:N16)</f>
        <v>0</v>
      </c>
      <c r="O10" s="338">
        <f t="shared" si="1"/>
        <v>0</v>
      </c>
      <c r="P10" s="338">
        <f t="shared" si="1"/>
        <v>0</v>
      </c>
      <c r="Q10" s="338">
        <f t="shared" si="1"/>
        <v>0</v>
      </c>
      <c r="R10" s="338">
        <f t="shared" si="1"/>
        <v>0</v>
      </c>
      <c r="S10" s="338">
        <f t="shared" si="1"/>
        <v>0</v>
      </c>
      <c r="T10" s="338">
        <f t="shared" si="1"/>
        <v>0</v>
      </c>
      <c r="U10" s="245">
        <f aca="true" t="shared" si="2" ref="U10:U16">IF(J10&lt;&gt;0,K10/J10,"")</f>
      </c>
    </row>
    <row r="11" spans="1:21" ht="22.5" customHeight="1">
      <c r="A11" s="48" t="s">
        <v>13</v>
      </c>
      <c r="B11" s="57" t="s">
        <v>54</v>
      </c>
      <c r="C11" s="343"/>
      <c r="D11" s="338">
        <f aca="true" t="shared" si="3" ref="D11:D16">SUM(E11:F11)</f>
        <v>0</v>
      </c>
      <c r="E11" s="247"/>
      <c r="F11" s="247"/>
      <c r="G11" s="247"/>
      <c r="H11" s="247"/>
      <c r="I11" s="338">
        <f t="shared" si="0"/>
        <v>0</v>
      </c>
      <c r="J11" s="338">
        <f aca="true" t="shared" si="4" ref="J11:J16">SUM(K11,O11:P11)</f>
        <v>0</v>
      </c>
      <c r="K11" s="338">
        <f aca="true" t="shared" si="5" ref="K11:K16">SUM(L11:N11)</f>
        <v>0</v>
      </c>
      <c r="L11" s="247"/>
      <c r="M11" s="247"/>
      <c r="N11" s="247"/>
      <c r="O11" s="247"/>
      <c r="P11" s="247"/>
      <c r="Q11" s="247"/>
      <c r="R11" s="247"/>
      <c r="S11" s="247"/>
      <c r="T11" s="338">
        <f aca="true" t="shared" si="6" ref="T11:T16">SUM(O11:S11)</f>
        <v>0</v>
      </c>
      <c r="U11" s="245">
        <f t="shared" si="2"/>
      </c>
    </row>
    <row r="12" spans="1:21" ht="22.5" customHeight="1">
      <c r="A12" s="48" t="s">
        <v>14</v>
      </c>
      <c r="B12" s="57" t="s">
        <v>55</v>
      </c>
      <c r="C12" s="343"/>
      <c r="D12" s="338">
        <f t="shared" si="3"/>
        <v>0</v>
      </c>
      <c r="E12" s="247"/>
      <c r="F12" s="247"/>
      <c r="G12" s="247"/>
      <c r="H12" s="247"/>
      <c r="I12" s="338">
        <f t="shared" si="0"/>
        <v>0</v>
      </c>
      <c r="J12" s="338">
        <f t="shared" si="4"/>
        <v>0</v>
      </c>
      <c r="K12" s="338">
        <f t="shared" si="5"/>
        <v>0</v>
      </c>
      <c r="L12" s="247"/>
      <c r="M12" s="247"/>
      <c r="N12" s="247"/>
      <c r="O12" s="247"/>
      <c r="P12" s="247"/>
      <c r="Q12" s="247"/>
      <c r="R12" s="247"/>
      <c r="S12" s="247"/>
      <c r="T12" s="338">
        <f t="shared" si="6"/>
        <v>0</v>
      </c>
      <c r="U12" s="245">
        <f t="shared" si="2"/>
      </c>
    </row>
    <row r="13" spans="1:21" ht="22.5" customHeight="1">
      <c r="A13" s="48" t="s">
        <v>19</v>
      </c>
      <c r="B13" s="57" t="s">
        <v>56</v>
      </c>
      <c r="C13" s="343"/>
      <c r="D13" s="338">
        <f t="shared" si="3"/>
        <v>0</v>
      </c>
      <c r="E13" s="247"/>
      <c r="F13" s="247"/>
      <c r="G13" s="247"/>
      <c r="H13" s="247"/>
      <c r="I13" s="338">
        <f t="shared" si="0"/>
        <v>0</v>
      </c>
      <c r="J13" s="338">
        <f t="shared" si="4"/>
        <v>0</v>
      </c>
      <c r="K13" s="338">
        <f t="shared" si="5"/>
        <v>0</v>
      </c>
      <c r="L13" s="247"/>
      <c r="M13" s="247"/>
      <c r="N13" s="247"/>
      <c r="O13" s="247"/>
      <c r="P13" s="247"/>
      <c r="Q13" s="247"/>
      <c r="R13" s="247"/>
      <c r="S13" s="247"/>
      <c r="T13" s="338">
        <f t="shared" si="6"/>
        <v>0</v>
      </c>
      <c r="U13" s="245">
        <f t="shared" si="2"/>
      </c>
    </row>
    <row r="14" spans="1:21" ht="22.5" customHeight="1">
      <c r="A14" s="48" t="s">
        <v>22</v>
      </c>
      <c r="B14" s="57" t="s">
        <v>57</v>
      </c>
      <c r="C14" s="343"/>
      <c r="D14" s="338">
        <f t="shared" si="3"/>
        <v>0</v>
      </c>
      <c r="E14" s="247"/>
      <c r="F14" s="247"/>
      <c r="G14" s="247"/>
      <c r="H14" s="247"/>
      <c r="I14" s="338">
        <f t="shared" si="0"/>
        <v>0</v>
      </c>
      <c r="J14" s="338">
        <f t="shared" si="4"/>
        <v>0</v>
      </c>
      <c r="K14" s="338">
        <f t="shared" si="5"/>
        <v>0</v>
      </c>
      <c r="L14" s="247"/>
      <c r="M14" s="247"/>
      <c r="N14" s="247"/>
      <c r="O14" s="247"/>
      <c r="P14" s="247"/>
      <c r="Q14" s="247"/>
      <c r="R14" s="247"/>
      <c r="S14" s="247"/>
      <c r="T14" s="338">
        <f t="shared" si="6"/>
        <v>0</v>
      </c>
      <c r="U14" s="245">
        <f t="shared" si="2"/>
      </c>
    </row>
    <row r="15" spans="1:21" ht="22.5" customHeight="1">
      <c r="A15" s="48" t="s">
        <v>23</v>
      </c>
      <c r="B15" s="57" t="s">
        <v>60</v>
      </c>
      <c r="C15" s="343"/>
      <c r="D15" s="338">
        <f t="shared" si="3"/>
        <v>0</v>
      </c>
      <c r="E15" s="247"/>
      <c r="F15" s="247"/>
      <c r="G15" s="247"/>
      <c r="H15" s="247"/>
      <c r="I15" s="338">
        <f t="shared" si="0"/>
        <v>0</v>
      </c>
      <c r="J15" s="338">
        <f t="shared" si="4"/>
        <v>0</v>
      </c>
      <c r="K15" s="338">
        <f t="shared" si="5"/>
        <v>0</v>
      </c>
      <c r="L15" s="247"/>
      <c r="M15" s="247"/>
      <c r="N15" s="247"/>
      <c r="O15" s="247"/>
      <c r="P15" s="247"/>
      <c r="Q15" s="247"/>
      <c r="R15" s="247"/>
      <c r="S15" s="247"/>
      <c r="T15" s="338">
        <f t="shared" si="6"/>
        <v>0</v>
      </c>
      <c r="U15" s="245">
        <f t="shared" si="2"/>
      </c>
    </row>
    <row r="16" spans="1:21" ht="22.5" customHeight="1">
      <c r="A16" s="48" t="s">
        <v>24</v>
      </c>
      <c r="B16" s="57" t="s">
        <v>58</v>
      </c>
      <c r="C16" s="343"/>
      <c r="D16" s="338">
        <f t="shared" si="3"/>
        <v>0</v>
      </c>
      <c r="E16" s="247"/>
      <c r="F16" s="247"/>
      <c r="G16" s="247"/>
      <c r="H16" s="247"/>
      <c r="I16" s="338">
        <f t="shared" si="0"/>
        <v>0</v>
      </c>
      <c r="J16" s="338">
        <f t="shared" si="4"/>
        <v>0</v>
      </c>
      <c r="K16" s="338">
        <f t="shared" si="5"/>
        <v>0</v>
      </c>
      <c r="L16" s="247"/>
      <c r="M16" s="247"/>
      <c r="N16" s="247"/>
      <c r="O16" s="247"/>
      <c r="P16" s="247"/>
      <c r="Q16" s="247"/>
      <c r="R16" s="247"/>
      <c r="S16" s="247"/>
      <c r="T16" s="338">
        <f t="shared" si="6"/>
        <v>0</v>
      </c>
      <c r="U16" s="245">
        <f t="shared" si="2"/>
      </c>
    </row>
    <row r="17" spans="1:21" s="5" customFormat="1" ht="21" customHeight="1">
      <c r="A17" s="449" t="str">
        <f>TT!C7</f>
        <v>Đồng Tháp, ngày 03 tháng 3 năm 2020</v>
      </c>
      <c r="B17" s="450"/>
      <c r="C17" s="450"/>
      <c r="D17" s="450"/>
      <c r="E17" s="450"/>
      <c r="F17" s="237"/>
      <c r="G17" s="237"/>
      <c r="H17" s="237"/>
      <c r="I17" s="238"/>
      <c r="J17" s="238"/>
      <c r="K17" s="238"/>
      <c r="L17" s="238"/>
      <c r="M17" s="238"/>
      <c r="N17" s="451" t="str">
        <f>TT!C4</f>
        <v>Đồng Tháp, ngày 03 tháng 3 năm 2020</v>
      </c>
      <c r="O17" s="452"/>
      <c r="P17" s="452"/>
      <c r="Q17" s="452"/>
      <c r="R17" s="452"/>
      <c r="S17" s="452"/>
      <c r="T17" s="452"/>
      <c r="U17" s="253"/>
    </row>
    <row r="18" spans="1:21" ht="15.75" customHeight="1">
      <c r="A18" s="453" t="s">
        <v>299</v>
      </c>
      <c r="B18" s="454"/>
      <c r="C18" s="454"/>
      <c r="D18" s="454"/>
      <c r="E18" s="454"/>
      <c r="F18" s="239"/>
      <c r="G18" s="239"/>
      <c r="H18" s="239"/>
      <c r="I18" s="177"/>
      <c r="J18" s="177"/>
      <c r="K18" s="177"/>
      <c r="L18" s="177"/>
      <c r="M18" s="177"/>
      <c r="N18" s="455" t="str">
        <f>TT!C5</f>
        <v>KT. CỤC TRƯỞNG
PHÓ CỤC TRƯỞNG</v>
      </c>
      <c r="O18" s="455"/>
      <c r="P18" s="455"/>
      <c r="Q18" s="455"/>
      <c r="R18" s="455"/>
      <c r="S18" s="455"/>
      <c r="T18" s="455"/>
      <c r="U18" s="254"/>
    </row>
    <row r="19" spans="1:21" ht="79.5" customHeight="1">
      <c r="A19" s="240"/>
      <c r="B19" s="240"/>
      <c r="C19" s="240"/>
      <c r="D19" s="240"/>
      <c r="E19" s="240"/>
      <c r="F19" s="171"/>
      <c r="G19" s="171"/>
      <c r="H19" s="171"/>
      <c r="I19" s="177"/>
      <c r="J19" s="177"/>
      <c r="K19" s="177"/>
      <c r="L19" s="177"/>
      <c r="M19" s="177"/>
      <c r="N19" s="177"/>
      <c r="O19" s="177"/>
      <c r="P19" s="241"/>
      <c r="Q19" s="171"/>
      <c r="R19" s="177"/>
      <c r="S19" s="173"/>
      <c r="T19" s="173"/>
      <c r="U19" s="173"/>
    </row>
    <row r="20" spans="1:21" ht="15.75" customHeight="1">
      <c r="A20" s="456" t="str">
        <f>TT!C6</f>
        <v>Nguyễn Chí Hòa</v>
      </c>
      <c r="B20" s="456"/>
      <c r="C20" s="456"/>
      <c r="D20" s="456"/>
      <c r="E20" s="456"/>
      <c r="F20" s="242" t="s">
        <v>2</v>
      </c>
      <c r="G20" s="242"/>
      <c r="H20" s="242"/>
      <c r="I20" s="242"/>
      <c r="J20" s="242"/>
      <c r="K20" s="242"/>
      <c r="L20" s="242"/>
      <c r="M20" s="242"/>
      <c r="N20" s="457" t="str">
        <f>TT!C3</f>
        <v>Vũ Quang Hiện</v>
      </c>
      <c r="O20" s="457"/>
      <c r="P20" s="457"/>
      <c r="Q20" s="457"/>
      <c r="R20" s="457"/>
      <c r="S20" s="457"/>
      <c r="T20" s="457"/>
      <c r="U20" s="255"/>
    </row>
    <row r="21" spans="1:21" ht="15.75">
      <c r="A21" s="256"/>
      <c r="B21" s="256"/>
      <c r="C21" s="256"/>
      <c r="D21" s="256"/>
      <c r="E21" s="256"/>
      <c r="F21" s="256"/>
      <c r="G21" s="256"/>
      <c r="H21" s="256"/>
      <c r="I21" s="256"/>
      <c r="J21" s="256"/>
      <c r="K21" s="256"/>
      <c r="L21" s="256"/>
      <c r="M21" s="256"/>
      <c r="N21" s="257"/>
      <c r="O21" s="257"/>
      <c r="P21" s="257"/>
      <c r="Q21" s="257"/>
      <c r="R21" s="257"/>
      <c r="S21" s="257"/>
      <c r="T21" s="257"/>
      <c r="U21" s="257"/>
    </row>
    <row r="22" spans="1:21" ht="15.75">
      <c r="A22" s="336" t="s">
        <v>318</v>
      </c>
      <c r="B22" s="336"/>
      <c r="C22" s="336"/>
      <c r="D22" s="336"/>
      <c r="E22" s="256"/>
      <c r="F22" s="256"/>
      <c r="G22" s="256"/>
      <c r="H22" s="256"/>
      <c r="I22" s="256"/>
      <c r="J22" s="256"/>
      <c r="K22" s="256"/>
      <c r="L22" s="256"/>
      <c r="M22" s="256"/>
      <c r="N22" s="257"/>
      <c r="O22" s="257"/>
      <c r="P22" s="257"/>
      <c r="Q22" s="257"/>
      <c r="R22" s="257"/>
      <c r="S22" s="257"/>
      <c r="T22" s="257"/>
      <c r="U22" s="257"/>
    </row>
  </sheetData>
  <sheetProtection formatCells="0" formatColumns="0" formatRows="0" insertRows="0"/>
  <mergeCells count="33">
    <mergeCell ref="B3:B7"/>
    <mergeCell ref="P1:U1"/>
    <mergeCell ref="P2:U2"/>
    <mergeCell ref="I3:I7"/>
    <mergeCell ref="L5:N6"/>
    <mergeCell ref="K5:K7"/>
    <mergeCell ref="E1:O1"/>
    <mergeCell ref="A20:E20"/>
    <mergeCell ref="N20:T20"/>
    <mergeCell ref="E3:F3"/>
    <mergeCell ref="A17:E17"/>
    <mergeCell ref="N17:T17"/>
    <mergeCell ref="A3:A7"/>
    <mergeCell ref="A1:D1"/>
    <mergeCell ref="C3:C7"/>
    <mergeCell ref="K4:P4"/>
    <mergeCell ref="J4:J7"/>
    <mergeCell ref="G3:G7"/>
    <mergeCell ref="U3:U7"/>
    <mergeCell ref="O5:O7"/>
    <mergeCell ref="P5:P7"/>
    <mergeCell ref="J3:S3"/>
    <mergeCell ref="H3:H7"/>
    <mergeCell ref="A18:E18"/>
    <mergeCell ref="N18:T18"/>
    <mergeCell ref="Q4:Q7"/>
    <mergeCell ref="R4:R7"/>
    <mergeCell ref="S4:S7"/>
    <mergeCell ref="A8:B8"/>
    <mergeCell ref="T3:T7"/>
    <mergeCell ref="D3:D7"/>
    <mergeCell ref="E4:E7"/>
    <mergeCell ref="F4:F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439" t="s">
        <v>152</v>
      </c>
      <c r="B1" s="439"/>
      <c r="C1" s="439"/>
      <c r="D1" s="439"/>
      <c r="E1" s="439"/>
      <c r="F1" s="490" t="s">
        <v>124</v>
      </c>
      <c r="G1" s="490"/>
      <c r="H1" s="490"/>
      <c r="I1" s="490"/>
      <c r="J1" s="490"/>
      <c r="K1" s="490"/>
      <c r="L1" s="490"/>
      <c r="M1" s="490"/>
      <c r="N1" s="490"/>
      <c r="O1" s="490"/>
      <c r="P1" s="43"/>
      <c r="Q1" s="491" t="s">
        <v>150</v>
      </c>
      <c r="R1" s="491"/>
      <c r="S1" s="491"/>
      <c r="T1" s="491"/>
      <c r="U1" s="491"/>
      <c r="V1" s="491"/>
    </row>
    <row r="2" spans="1:22" ht="17.25" customHeight="1">
      <c r="A2" s="25"/>
      <c r="B2" s="27"/>
      <c r="C2" s="27"/>
      <c r="D2" s="27"/>
      <c r="E2" s="6"/>
      <c r="F2" s="6"/>
      <c r="G2" s="6"/>
      <c r="H2" s="6"/>
      <c r="I2" s="6"/>
      <c r="J2" s="37"/>
      <c r="K2" s="39">
        <f>COUNTBLANK(E8:V22)</f>
        <v>252</v>
      </c>
      <c r="L2" s="39">
        <f>COUNTA(E9:V22)</f>
        <v>0</v>
      </c>
      <c r="M2" s="42">
        <f>K2+L2</f>
        <v>252</v>
      </c>
      <c r="N2" s="41"/>
      <c r="O2" s="26"/>
      <c r="P2" s="26"/>
      <c r="Q2" s="26"/>
      <c r="R2" s="493" t="s">
        <v>98</v>
      </c>
      <c r="S2" s="493"/>
      <c r="T2" s="493"/>
      <c r="U2" s="493"/>
      <c r="V2" s="493"/>
    </row>
    <row r="3" spans="1:22" s="11" customFormat="1" ht="15.75" customHeight="1">
      <c r="A3" s="515" t="s">
        <v>157</v>
      </c>
      <c r="B3" s="516"/>
      <c r="C3" s="484" t="s">
        <v>132</v>
      </c>
      <c r="D3" s="477" t="s">
        <v>134</v>
      </c>
      <c r="E3" s="506" t="s">
        <v>4</v>
      </c>
      <c r="F3" s="507"/>
      <c r="G3" s="508" t="s">
        <v>36</v>
      </c>
      <c r="H3" s="508" t="s">
        <v>82</v>
      </c>
      <c r="I3" s="513" t="s">
        <v>37</v>
      </c>
      <c r="J3" s="514"/>
      <c r="K3" s="514"/>
      <c r="L3" s="514"/>
      <c r="M3" s="514"/>
      <c r="N3" s="514"/>
      <c r="O3" s="514"/>
      <c r="P3" s="514"/>
      <c r="Q3" s="514"/>
      <c r="R3" s="514"/>
      <c r="S3" s="514"/>
      <c r="T3" s="514"/>
      <c r="U3" s="521" t="s">
        <v>103</v>
      </c>
      <c r="V3" s="477" t="s">
        <v>108</v>
      </c>
    </row>
    <row r="4" spans="1:22" s="12" customFormat="1" ht="15.75" customHeight="1">
      <c r="A4" s="517"/>
      <c r="B4" s="518"/>
      <c r="C4" s="485"/>
      <c r="D4" s="477"/>
      <c r="E4" s="468" t="s">
        <v>137</v>
      </c>
      <c r="F4" s="468" t="s">
        <v>62</v>
      </c>
      <c r="G4" s="508"/>
      <c r="H4" s="508"/>
      <c r="I4" s="508" t="s">
        <v>37</v>
      </c>
      <c r="J4" s="512" t="s">
        <v>38</v>
      </c>
      <c r="K4" s="512"/>
      <c r="L4" s="512"/>
      <c r="M4" s="512"/>
      <c r="N4" s="512"/>
      <c r="O4" s="512"/>
      <c r="P4" s="512"/>
      <c r="Q4" s="512"/>
      <c r="R4" s="474" t="s">
        <v>139</v>
      </c>
      <c r="S4" s="465" t="s">
        <v>148</v>
      </c>
      <c r="T4" s="474" t="s">
        <v>81</v>
      </c>
      <c r="U4" s="521"/>
      <c r="V4" s="477"/>
    </row>
    <row r="5" spans="1:22" s="11" customFormat="1" ht="15.75" customHeight="1">
      <c r="A5" s="517"/>
      <c r="B5" s="518"/>
      <c r="C5" s="485"/>
      <c r="D5" s="477"/>
      <c r="E5" s="469"/>
      <c r="F5" s="469"/>
      <c r="G5" s="508"/>
      <c r="H5" s="508"/>
      <c r="I5" s="508"/>
      <c r="J5" s="508" t="s">
        <v>61</v>
      </c>
      <c r="K5" s="509" t="s">
        <v>4</v>
      </c>
      <c r="L5" s="510"/>
      <c r="M5" s="510"/>
      <c r="N5" s="510"/>
      <c r="O5" s="510"/>
      <c r="P5" s="510"/>
      <c r="Q5" s="511"/>
      <c r="R5" s="475"/>
      <c r="S5" s="466"/>
      <c r="T5" s="475"/>
      <c r="U5" s="521"/>
      <c r="V5" s="477"/>
    </row>
    <row r="6" spans="1:22" s="11" customFormat="1" ht="15.75" customHeight="1">
      <c r="A6" s="517"/>
      <c r="B6" s="518"/>
      <c r="C6" s="485"/>
      <c r="D6" s="477"/>
      <c r="E6" s="469"/>
      <c r="F6" s="469"/>
      <c r="G6" s="508"/>
      <c r="H6" s="508"/>
      <c r="I6" s="508"/>
      <c r="J6" s="508"/>
      <c r="K6" s="474" t="s">
        <v>96</v>
      </c>
      <c r="L6" s="509" t="s">
        <v>4</v>
      </c>
      <c r="M6" s="510"/>
      <c r="N6" s="511"/>
      <c r="O6" s="474" t="s">
        <v>42</v>
      </c>
      <c r="P6" s="465" t="s">
        <v>147</v>
      </c>
      <c r="Q6" s="474" t="s">
        <v>46</v>
      </c>
      <c r="R6" s="475"/>
      <c r="S6" s="466"/>
      <c r="T6" s="475"/>
      <c r="U6" s="521"/>
      <c r="V6" s="477"/>
    </row>
    <row r="7" spans="1:22" s="11" customFormat="1" ht="51" customHeight="1">
      <c r="A7" s="517"/>
      <c r="B7" s="518"/>
      <c r="C7" s="486"/>
      <c r="D7" s="477"/>
      <c r="E7" s="470"/>
      <c r="F7" s="470"/>
      <c r="G7" s="508"/>
      <c r="H7" s="508"/>
      <c r="I7" s="508"/>
      <c r="J7" s="508"/>
      <c r="K7" s="476"/>
      <c r="L7" s="54" t="s">
        <v>39</v>
      </c>
      <c r="M7" s="54" t="s">
        <v>40</v>
      </c>
      <c r="N7" s="54" t="s">
        <v>159</v>
      </c>
      <c r="O7" s="476"/>
      <c r="P7" s="467"/>
      <c r="Q7" s="476"/>
      <c r="R7" s="476"/>
      <c r="S7" s="467"/>
      <c r="T7" s="476"/>
      <c r="U7" s="521"/>
      <c r="V7" s="477"/>
    </row>
    <row r="8" spans="1:22" ht="15.75">
      <c r="A8" s="519"/>
      <c r="B8" s="520"/>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458" t="s">
        <v>119</v>
      </c>
      <c r="B23" s="458"/>
      <c r="C23" s="458"/>
      <c r="D23" s="458"/>
      <c r="E23" s="458"/>
      <c r="F23" s="458"/>
      <c r="G23" s="458"/>
      <c r="H23" s="458"/>
      <c r="I23" s="458"/>
      <c r="J23" s="458"/>
      <c r="K23" s="7"/>
      <c r="L23" s="7"/>
      <c r="M23" s="7"/>
      <c r="O23" s="460" t="s">
        <v>127</v>
      </c>
      <c r="P23" s="460"/>
      <c r="Q23" s="460"/>
      <c r="R23" s="460"/>
      <c r="S23" s="460"/>
      <c r="T23" s="460"/>
      <c r="U23" s="460"/>
      <c r="V23" s="460"/>
      <c r="W23" s="5" t="s">
        <v>2</v>
      </c>
    </row>
    <row r="24" spans="1:22" ht="15.75">
      <c r="A24" s="459"/>
      <c r="B24" s="459"/>
      <c r="C24" s="459"/>
      <c r="D24" s="459"/>
      <c r="E24" s="459"/>
      <c r="F24" s="459"/>
      <c r="G24" s="459"/>
      <c r="H24" s="459"/>
      <c r="I24" s="459"/>
      <c r="J24" s="459"/>
      <c r="O24" s="461"/>
      <c r="P24" s="461"/>
      <c r="Q24" s="461"/>
      <c r="R24" s="461"/>
      <c r="S24" s="461"/>
      <c r="T24" s="461"/>
      <c r="U24" s="461"/>
      <c r="V24" s="461"/>
    </row>
  </sheetData>
  <sheetProtection/>
  <mergeCells count="29">
    <mergeCell ref="A23:J24"/>
    <mergeCell ref="O23:V24"/>
    <mergeCell ref="R2:V2"/>
    <mergeCell ref="V3:V7"/>
    <mergeCell ref="J5:J7"/>
    <mergeCell ref="G3:G7"/>
    <mergeCell ref="H3:H7"/>
    <mergeCell ref="P6:P7"/>
    <mergeCell ref="U3:U7"/>
    <mergeCell ref="K5:Q5"/>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L6:N6"/>
    <mergeCell ref="O6:O7"/>
    <mergeCell ref="Q6:Q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U129"/>
  <sheetViews>
    <sheetView view="pageBreakPreview" zoomScale="80" zoomScaleSheetLayoutView="80" zoomScalePageLayoutView="0" workbookViewId="0" topLeftCell="A61">
      <selection activeCell="AA112" sqref="AA112"/>
    </sheetView>
  </sheetViews>
  <sheetFormatPr defaultColWidth="9.00390625" defaultRowHeight="15.75"/>
  <cols>
    <col min="1" max="1" width="4.125" style="6" customWidth="1"/>
    <col min="2" max="2" width="13.125" style="6" customWidth="1"/>
    <col min="3" max="3" width="7.625" style="6" customWidth="1"/>
    <col min="4" max="4" width="7.75390625" style="6" customWidth="1"/>
    <col min="5" max="5" width="8.50390625" style="6" customWidth="1"/>
    <col min="6" max="6" width="6.75390625" style="6" customWidth="1"/>
    <col min="7" max="7" width="6.50390625" style="6" customWidth="1"/>
    <col min="8" max="8" width="5.375" style="6" customWidth="1"/>
    <col min="9" max="9" width="9.375" style="6" customWidth="1"/>
    <col min="10" max="10" width="7.75390625" style="6" customWidth="1"/>
    <col min="11" max="11" width="6.625" style="6" customWidth="1"/>
    <col min="12" max="13" width="7.125" style="6" customWidth="1"/>
    <col min="14" max="14" width="7.375" style="26" customWidth="1"/>
    <col min="15" max="15" width="6.50390625" style="26" customWidth="1"/>
    <col min="16" max="16" width="5.625" style="26" customWidth="1"/>
    <col min="17" max="18" width="7.00390625" style="26" customWidth="1"/>
    <col min="19" max="19" width="5.75390625" style="26" customWidth="1"/>
    <col min="20" max="20" width="7.25390625" style="26" customWidth="1"/>
    <col min="21" max="21" width="10.25390625" style="26" customWidth="1"/>
    <col min="22" max="23" width="10.25390625" style="6" customWidth="1"/>
    <col min="24" max="16384" width="9.00390625" style="6" customWidth="1"/>
  </cols>
  <sheetData>
    <row r="1" spans="1:21" ht="65.25" customHeight="1">
      <c r="A1" s="439" t="s">
        <v>340</v>
      </c>
      <c r="B1" s="439"/>
      <c r="C1" s="439"/>
      <c r="D1" s="439"/>
      <c r="E1" s="419" t="s">
        <v>162</v>
      </c>
      <c r="F1" s="419"/>
      <c r="G1" s="419"/>
      <c r="H1" s="419"/>
      <c r="I1" s="419"/>
      <c r="J1" s="419"/>
      <c r="K1" s="419"/>
      <c r="L1" s="419"/>
      <c r="M1" s="419"/>
      <c r="N1" s="419"/>
      <c r="O1" s="419"/>
      <c r="P1" s="437" t="str">
        <f>TT!C2</f>
        <v>Đơn vị  báo cáo: 
Cục THADS tỉnh Đồng Tháp
Đơn vị nhận báo cáo:
Tổng Cục THADS</v>
      </c>
      <c r="Q1" s="437"/>
      <c r="R1" s="437"/>
      <c r="S1" s="437"/>
      <c r="T1" s="437"/>
      <c r="U1" s="437"/>
    </row>
    <row r="2" spans="1:21" ht="17.25" customHeight="1">
      <c r="A2" s="25"/>
      <c r="B2" s="27"/>
      <c r="C2" s="27"/>
      <c r="D2" s="27"/>
      <c r="I2" s="360"/>
      <c r="J2" s="361">
        <f>COUNTBLANK(E9:U117)</f>
        <v>581</v>
      </c>
      <c r="K2" s="362">
        <f>COUNTA(E9:U117)</f>
        <v>1286</v>
      </c>
      <c r="L2" s="362">
        <f>J2+K2</f>
        <v>1867</v>
      </c>
      <c r="M2" s="362"/>
      <c r="P2" s="440" t="s">
        <v>166</v>
      </c>
      <c r="Q2" s="440"/>
      <c r="R2" s="440"/>
      <c r="S2" s="440"/>
      <c r="T2" s="440"/>
      <c r="U2" s="440"/>
    </row>
    <row r="3" spans="1:21" s="363" customFormat="1" ht="15.75" customHeight="1">
      <c r="A3" s="527" t="s">
        <v>136</v>
      </c>
      <c r="B3" s="527" t="s">
        <v>157</v>
      </c>
      <c r="C3" s="522" t="s">
        <v>165</v>
      </c>
      <c r="D3" s="438" t="s">
        <v>134</v>
      </c>
      <c r="E3" s="438" t="s">
        <v>4</v>
      </c>
      <c r="F3" s="438"/>
      <c r="G3" s="523" t="s">
        <v>36</v>
      </c>
      <c r="H3" s="523" t="s">
        <v>167</v>
      </c>
      <c r="I3" s="523" t="s">
        <v>37</v>
      </c>
      <c r="J3" s="448" t="s">
        <v>4</v>
      </c>
      <c r="K3" s="535"/>
      <c r="L3" s="535"/>
      <c r="M3" s="535"/>
      <c r="N3" s="535"/>
      <c r="O3" s="535"/>
      <c r="P3" s="535"/>
      <c r="Q3" s="535"/>
      <c r="R3" s="535"/>
      <c r="S3" s="535"/>
      <c r="T3" s="524" t="s">
        <v>103</v>
      </c>
      <c r="U3" s="530" t="s">
        <v>160</v>
      </c>
    </row>
    <row r="4" spans="1:21" s="364" customFormat="1" ht="15.75" customHeight="1">
      <c r="A4" s="528"/>
      <c r="B4" s="528"/>
      <c r="C4" s="522"/>
      <c r="D4" s="438"/>
      <c r="E4" s="438" t="s">
        <v>137</v>
      </c>
      <c r="F4" s="438" t="s">
        <v>62</v>
      </c>
      <c r="G4" s="523"/>
      <c r="H4" s="523"/>
      <c r="I4" s="523"/>
      <c r="J4" s="523" t="s">
        <v>61</v>
      </c>
      <c r="K4" s="438" t="s">
        <v>4</v>
      </c>
      <c r="L4" s="438"/>
      <c r="M4" s="438"/>
      <c r="N4" s="438"/>
      <c r="O4" s="438"/>
      <c r="P4" s="438"/>
      <c r="Q4" s="523" t="s">
        <v>139</v>
      </c>
      <c r="R4" s="523" t="s">
        <v>148</v>
      </c>
      <c r="S4" s="534" t="s">
        <v>81</v>
      </c>
      <c r="T4" s="525"/>
      <c r="U4" s="531"/>
    </row>
    <row r="5" spans="1:21" s="363" customFormat="1" ht="15.75" customHeight="1">
      <c r="A5" s="528"/>
      <c r="B5" s="528"/>
      <c r="C5" s="522"/>
      <c r="D5" s="438"/>
      <c r="E5" s="438"/>
      <c r="F5" s="438"/>
      <c r="G5" s="523"/>
      <c r="H5" s="523"/>
      <c r="I5" s="523"/>
      <c r="J5" s="523"/>
      <c r="K5" s="523" t="s">
        <v>96</v>
      </c>
      <c r="L5" s="438" t="s">
        <v>4</v>
      </c>
      <c r="M5" s="438"/>
      <c r="N5" s="523" t="s">
        <v>42</v>
      </c>
      <c r="O5" s="523" t="s">
        <v>147</v>
      </c>
      <c r="P5" s="523" t="s">
        <v>46</v>
      </c>
      <c r="Q5" s="523"/>
      <c r="R5" s="523"/>
      <c r="S5" s="534"/>
      <c r="T5" s="525"/>
      <c r="U5" s="531"/>
    </row>
    <row r="6" spans="1:21" s="363" customFormat="1" ht="15.75" customHeight="1">
      <c r="A6" s="528"/>
      <c r="B6" s="528"/>
      <c r="C6" s="522"/>
      <c r="D6" s="438"/>
      <c r="E6" s="438"/>
      <c r="F6" s="438"/>
      <c r="G6" s="523"/>
      <c r="H6" s="523"/>
      <c r="I6" s="523"/>
      <c r="J6" s="523"/>
      <c r="K6" s="523"/>
      <c r="L6" s="438"/>
      <c r="M6" s="438"/>
      <c r="N6" s="523"/>
      <c r="O6" s="523"/>
      <c r="P6" s="523"/>
      <c r="Q6" s="523"/>
      <c r="R6" s="523"/>
      <c r="S6" s="534"/>
      <c r="T6" s="525"/>
      <c r="U6" s="531"/>
    </row>
    <row r="7" spans="1:21" s="363" customFormat="1" ht="44.25" customHeight="1">
      <c r="A7" s="529"/>
      <c r="B7" s="529"/>
      <c r="C7" s="522"/>
      <c r="D7" s="438"/>
      <c r="E7" s="438"/>
      <c r="F7" s="438"/>
      <c r="G7" s="523"/>
      <c r="H7" s="523"/>
      <c r="I7" s="523"/>
      <c r="J7" s="523"/>
      <c r="K7" s="523"/>
      <c r="L7" s="344" t="s">
        <v>39</v>
      </c>
      <c r="M7" s="344" t="s">
        <v>138</v>
      </c>
      <c r="N7" s="523"/>
      <c r="O7" s="523"/>
      <c r="P7" s="523"/>
      <c r="Q7" s="523"/>
      <c r="R7" s="523"/>
      <c r="S7" s="534"/>
      <c r="T7" s="526"/>
      <c r="U7" s="674"/>
    </row>
    <row r="8" spans="1:21" ht="14.25" customHeight="1">
      <c r="A8" s="532" t="s">
        <v>3</v>
      </c>
      <c r="B8" s="533"/>
      <c r="C8" s="365" t="s">
        <v>13</v>
      </c>
      <c r="D8" s="365" t="s">
        <v>14</v>
      </c>
      <c r="E8" s="365" t="s">
        <v>19</v>
      </c>
      <c r="F8" s="365" t="s">
        <v>22</v>
      </c>
      <c r="G8" s="365" t="s">
        <v>23</v>
      </c>
      <c r="H8" s="365" t="s">
        <v>24</v>
      </c>
      <c r="I8" s="365" t="s">
        <v>25</v>
      </c>
      <c r="J8" s="365" t="s">
        <v>26</v>
      </c>
      <c r="K8" s="365" t="s">
        <v>27</v>
      </c>
      <c r="L8" s="365" t="s">
        <v>29</v>
      </c>
      <c r="M8" s="365" t="s">
        <v>30</v>
      </c>
      <c r="N8" s="365" t="s">
        <v>104</v>
      </c>
      <c r="O8" s="365" t="s">
        <v>101</v>
      </c>
      <c r="P8" s="365" t="s">
        <v>105</v>
      </c>
      <c r="Q8" s="365" t="s">
        <v>106</v>
      </c>
      <c r="R8" s="365" t="s">
        <v>107</v>
      </c>
      <c r="S8" s="365" t="s">
        <v>118</v>
      </c>
      <c r="T8" s="365" t="s">
        <v>131</v>
      </c>
      <c r="U8" s="365" t="s">
        <v>133</v>
      </c>
    </row>
    <row r="9" spans="1:21" s="184" customFormat="1" ht="16.5" customHeight="1">
      <c r="A9" s="438" t="s">
        <v>10</v>
      </c>
      <c r="B9" s="438"/>
      <c r="C9" s="378">
        <f>C10+C23</f>
        <v>12233</v>
      </c>
      <c r="D9" s="378">
        <f>E9+F9</f>
        <v>15658</v>
      </c>
      <c r="E9" s="378">
        <f>E10+E23</f>
        <v>6649</v>
      </c>
      <c r="F9" s="378">
        <f>F10+F23</f>
        <v>9009</v>
      </c>
      <c r="G9" s="378">
        <f>G10+G23</f>
        <v>91</v>
      </c>
      <c r="H9" s="378">
        <f>H10+H23</f>
        <v>0</v>
      </c>
      <c r="I9" s="378">
        <f>J9+Q9+R9+S9</f>
        <v>15567</v>
      </c>
      <c r="J9" s="378">
        <f>SUM(K9,N9:P9)</f>
        <v>11924</v>
      </c>
      <c r="K9" s="378">
        <f>L9+M9</f>
        <v>7013</v>
      </c>
      <c r="L9" s="378">
        <f aca="true" t="shared" si="0" ref="L9:S9">L10+L23</f>
        <v>6855</v>
      </c>
      <c r="M9" s="378">
        <f t="shared" si="0"/>
        <v>158</v>
      </c>
      <c r="N9" s="378">
        <f t="shared" si="0"/>
        <v>4903</v>
      </c>
      <c r="O9" s="378">
        <f t="shared" si="0"/>
        <v>7</v>
      </c>
      <c r="P9" s="378">
        <f t="shared" si="0"/>
        <v>1</v>
      </c>
      <c r="Q9" s="378">
        <f t="shared" si="0"/>
        <v>3519</v>
      </c>
      <c r="R9" s="378">
        <f t="shared" si="0"/>
        <v>120</v>
      </c>
      <c r="S9" s="378">
        <f t="shared" si="0"/>
        <v>4</v>
      </c>
      <c r="T9" s="378">
        <f>SUM(N9:S9)</f>
        <v>8554</v>
      </c>
      <c r="U9" s="379">
        <f>IF(J9&lt;&gt;0,K9/J9,"")</f>
        <v>0.5881415632338142</v>
      </c>
    </row>
    <row r="10" spans="1:21" s="184" customFormat="1" ht="13.5" customHeight="1">
      <c r="A10" s="675" t="s">
        <v>3</v>
      </c>
      <c r="B10" s="676" t="s">
        <v>241</v>
      </c>
      <c r="C10" s="378">
        <f>SUM(C11:C22)</f>
        <v>160</v>
      </c>
      <c r="D10" s="378">
        <f aca="true" t="shared" si="1" ref="D10:D30">E10+F10</f>
        <v>227</v>
      </c>
      <c r="E10" s="378">
        <f>SUM(E11:E22)</f>
        <v>102</v>
      </c>
      <c r="F10" s="378">
        <f>SUM(F11:F22)</f>
        <v>125</v>
      </c>
      <c r="G10" s="378">
        <f>SUM(G11:G22)</f>
        <v>3</v>
      </c>
      <c r="H10" s="378">
        <f>SUM(H11:H22)</f>
        <v>0</v>
      </c>
      <c r="I10" s="378">
        <f>J10+Q10+R10+S10</f>
        <v>224</v>
      </c>
      <c r="J10" s="378">
        <f>SUM(K10,N10:P10)</f>
        <v>160</v>
      </c>
      <c r="K10" s="378">
        <f>L10+M10</f>
        <v>88</v>
      </c>
      <c r="L10" s="378">
        <f>SUM(L11:L22)</f>
        <v>87</v>
      </c>
      <c r="M10" s="378">
        <f aca="true" t="shared" si="2" ref="M10:S10">SUM(M11:M22)</f>
        <v>1</v>
      </c>
      <c r="N10" s="378">
        <f t="shared" si="2"/>
        <v>72</v>
      </c>
      <c r="O10" s="378">
        <f t="shared" si="2"/>
        <v>0</v>
      </c>
      <c r="P10" s="378">
        <f t="shared" si="2"/>
        <v>0</v>
      </c>
      <c r="Q10" s="378">
        <f t="shared" si="2"/>
        <v>64</v>
      </c>
      <c r="R10" s="378">
        <f t="shared" si="2"/>
        <v>0</v>
      </c>
      <c r="S10" s="378">
        <f t="shared" si="2"/>
        <v>0</v>
      </c>
      <c r="T10" s="378">
        <f>SUM(N10:S10)</f>
        <v>136</v>
      </c>
      <c r="U10" s="379">
        <f>IF(J10&lt;&gt;0,K10/J10,"")</f>
        <v>0.55</v>
      </c>
    </row>
    <row r="11" spans="1:21" s="184" customFormat="1" ht="13.5" customHeight="1">
      <c r="A11" s="345" t="s">
        <v>13</v>
      </c>
      <c r="B11" s="346" t="s">
        <v>377</v>
      </c>
      <c r="C11" s="347">
        <v>1</v>
      </c>
      <c r="D11" s="378">
        <f t="shared" si="1"/>
        <v>1</v>
      </c>
      <c r="E11" s="677">
        <v>1</v>
      </c>
      <c r="F11" s="347">
        <v>0</v>
      </c>
      <c r="G11" s="347">
        <v>0</v>
      </c>
      <c r="H11" s="347"/>
      <c r="I11" s="378">
        <f>J11+Q11+R11+S11</f>
        <v>1</v>
      </c>
      <c r="J11" s="378">
        <f>SUM(K11,N11:P11)</f>
        <v>1</v>
      </c>
      <c r="K11" s="378">
        <f>L11+M11</f>
        <v>1</v>
      </c>
      <c r="L11" s="347">
        <v>1</v>
      </c>
      <c r="M11" s="347"/>
      <c r="N11" s="347">
        <v>0</v>
      </c>
      <c r="O11" s="347">
        <v>0</v>
      </c>
      <c r="P11" s="347">
        <v>0</v>
      </c>
      <c r="Q11" s="347">
        <v>0</v>
      </c>
      <c r="R11" s="347">
        <v>0</v>
      </c>
      <c r="S11" s="347"/>
      <c r="T11" s="378">
        <f aca="true" t="shared" si="3" ref="T11:T22">SUM(N11:S11)</f>
        <v>0</v>
      </c>
      <c r="U11" s="379">
        <f aca="true" t="shared" si="4" ref="U11:U22">IF(J11&lt;&gt;0,K11/J11,"")</f>
        <v>1</v>
      </c>
    </row>
    <row r="12" spans="1:21" s="184" customFormat="1" ht="13.5" customHeight="1">
      <c r="A12" s="345" t="s">
        <v>14</v>
      </c>
      <c r="B12" s="346" t="s">
        <v>378</v>
      </c>
      <c r="C12" s="347">
        <v>7</v>
      </c>
      <c r="D12" s="378">
        <f t="shared" si="1"/>
        <v>7</v>
      </c>
      <c r="E12" s="677">
        <v>4</v>
      </c>
      <c r="F12" s="347">
        <v>3</v>
      </c>
      <c r="G12" s="347"/>
      <c r="H12" s="347"/>
      <c r="I12" s="378">
        <f aca="true" t="shared" si="5" ref="I12:I21">J12+Q12+R12+S12</f>
        <v>7</v>
      </c>
      <c r="J12" s="378">
        <f aca="true" t="shared" si="6" ref="J12:J21">SUM(K12,N12:P12)</f>
        <v>4</v>
      </c>
      <c r="K12" s="378">
        <f aca="true" t="shared" si="7" ref="K12:K21">L12+M12</f>
        <v>1</v>
      </c>
      <c r="L12" s="347">
        <v>1</v>
      </c>
      <c r="M12" s="347"/>
      <c r="N12" s="347">
        <v>3</v>
      </c>
      <c r="O12" s="347"/>
      <c r="P12" s="347"/>
      <c r="Q12" s="347">
        <v>3</v>
      </c>
      <c r="R12" s="347"/>
      <c r="S12" s="347"/>
      <c r="T12" s="378">
        <f t="shared" si="3"/>
        <v>6</v>
      </c>
      <c r="U12" s="379">
        <f t="shared" si="4"/>
        <v>0.25</v>
      </c>
    </row>
    <row r="13" spans="1:21" s="184" customFormat="1" ht="13.5" customHeight="1">
      <c r="A13" s="345" t="s">
        <v>19</v>
      </c>
      <c r="B13" s="346" t="s">
        <v>379</v>
      </c>
      <c r="C13" s="347">
        <v>63</v>
      </c>
      <c r="D13" s="378">
        <f t="shared" si="1"/>
        <v>81</v>
      </c>
      <c r="E13" s="677">
        <v>39</v>
      </c>
      <c r="F13" s="347">
        <v>42</v>
      </c>
      <c r="G13" s="347"/>
      <c r="H13" s="347"/>
      <c r="I13" s="378">
        <f t="shared" si="5"/>
        <v>81</v>
      </c>
      <c r="J13" s="378">
        <f t="shared" si="6"/>
        <v>61</v>
      </c>
      <c r="K13" s="378">
        <f t="shared" si="7"/>
        <v>24</v>
      </c>
      <c r="L13" s="347">
        <v>24</v>
      </c>
      <c r="M13" s="347"/>
      <c r="N13" s="347">
        <v>37</v>
      </c>
      <c r="O13" s="347"/>
      <c r="P13" s="347"/>
      <c r="Q13" s="347">
        <v>20</v>
      </c>
      <c r="R13" s="678"/>
      <c r="S13" s="347"/>
      <c r="T13" s="378">
        <f t="shared" si="3"/>
        <v>57</v>
      </c>
      <c r="U13" s="379">
        <f t="shared" si="4"/>
        <v>0.39344262295081966</v>
      </c>
    </row>
    <row r="14" spans="1:21" s="184" customFormat="1" ht="13.5" customHeight="1">
      <c r="A14" s="345" t="s">
        <v>22</v>
      </c>
      <c r="B14" s="346" t="s">
        <v>380</v>
      </c>
      <c r="C14" s="347">
        <v>7</v>
      </c>
      <c r="D14" s="378">
        <f t="shared" si="1"/>
        <v>12</v>
      </c>
      <c r="E14" s="677">
        <v>11</v>
      </c>
      <c r="F14" s="347">
        <v>1</v>
      </c>
      <c r="G14" s="347"/>
      <c r="H14" s="347"/>
      <c r="I14" s="378">
        <f t="shared" si="5"/>
        <v>12</v>
      </c>
      <c r="J14" s="378">
        <f t="shared" si="6"/>
        <v>1</v>
      </c>
      <c r="K14" s="378">
        <f t="shared" si="7"/>
        <v>0</v>
      </c>
      <c r="L14" s="347"/>
      <c r="M14" s="347"/>
      <c r="N14" s="347">
        <v>1</v>
      </c>
      <c r="O14" s="347"/>
      <c r="P14" s="347"/>
      <c r="Q14" s="347">
        <v>11</v>
      </c>
      <c r="R14" s="347"/>
      <c r="S14" s="347"/>
      <c r="T14" s="378">
        <f t="shared" si="3"/>
        <v>12</v>
      </c>
      <c r="U14" s="379">
        <f t="shared" si="4"/>
        <v>0</v>
      </c>
    </row>
    <row r="15" spans="1:21" s="184" customFormat="1" ht="13.5" customHeight="1">
      <c r="A15" s="345" t="s">
        <v>23</v>
      </c>
      <c r="B15" s="346" t="s">
        <v>381</v>
      </c>
      <c r="C15" s="347">
        <v>0</v>
      </c>
      <c r="D15" s="378">
        <f t="shared" si="1"/>
        <v>0</v>
      </c>
      <c r="E15" s="677">
        <v>0</v>
      </c>
      <c r="F15" s="347"/>
      <c r="G15" s="347"/>
      <c r="H15" s="347"/>
      <c r="I15" s="378">
        <f t="shared" si="5"/>
        <v>0</v>
      </c>
      <c r="J15" s="378">
        <f t="shared" si="6"/>
        <v>0</v>
      </c>
      <c r="K15" s="378">
        <f t="shared" si="7"/>
        <v>0</v>
      </c>
      <c r="L15" s="347"/>
      <c r="M15" s="347"/>
      <c r="N15" s="347"/>
      <c r="O15" s="347"/>
      <c r="P15" s="347"/>
      <c r="Q15" s="347">
        <v>0</v>
      </c>
      <c r="R15" s="347"/>
      <c r="S15" s="347"/>
      <c r="T15" s="378">
        <f t="shared" si="3"/>
        <v>0</v>
      </c>
      <c r="U15" s="379">
        <f t="shared" si="4"/>
      </c>
    </row>
    <row r="16" spans="1:21" s="184" customFormat="1" ht="13.5" customHeight="1">
      <c r="A16" s="345" t="s">
        <v>24</v>
      </c>
      <c r="B16" s="346" t="s">
        <v>382</v>
      </c>
      <c r="C16" s="347">
        <v>7</v>
      </c>
      <c r="D16" s="378">
        <f t="shared" si="1"/>
        <v>11</v>
      </c>
      <c r="E16" s="677"/>
      <c r="F16" s="347">
        <v>11</v>
      </c>
      <c r="G16" s="347"/>
      <c r="H16" s="347"/>
      <c r="I16" s="378">
        <f t="shared" si="5"/>
        <v>11</v>
      </c>
      <c r="J16" s="378">
        <f t="shared" si="6"/>
        <v>11</v>
      </c>
      <c r="K16" s="378">
        <f t="shared" si="7"/>
        <v>10</v>
      </c>
      <c r="L16" s="347">
        <v>10</v>
      </c>
      <c r="M16" s="347"/>
      <c r="N16" s="347">
        <v>1</v>
      </c>
      <c r="O16" s="347"/>
      <c r="P16" s="347"/>
      <c r="Q16" s="347"/>
      <c r="R16" s="347"/>
      <c r="S16" s="347"/>
      <c r="T16" s="378">
        <f t="shared" si="3"/>
        <v>1</v>
      </c>
      <c r="U16" s="379">
        <f t="shared" si="4"/>
        <v>0.9090909090909091</v>
      </c>
    </row>
    <row r="17" spans="1:21" s="184" customFormat="1" ht="13.5" customHeight="1">
      <c r="A17" s="345" t="s">
        <v>25</v>
      </c>
      <c r="B17" s="346" t="s">
        <v>383</v>
      </c>
      <c r="C17" s="347">
        <v>0</v>
      </c>
      <c r="D17" s="378">
        <f t="shared" si="1"/>
        <v>1</v>
      </c>
      <c r="E17" s="677">
        <v>0</v>
      </c>
      <c r="F17" s="347">
        <v>1</v>
      </c>
      <c r="G17" s="347"/>
      <c r="H17" s="347"/>
      <c r="I17" s="378">
        <f t="shared" si="5"/>
        <v>1</v>
      </c>
      <c r="J17" s="378">
        <f t="shared" si="6"/>
        <v>1</v>
      </c>
      <c r="K17" s="378">
        <f t="shared" si="7"/>
        <v>1</v>
      </c>
      <c r="L17" s="347">
        <v>1</v>
      </c>
      <c r="M17" s="347"/>
      <c r="N17" s="347"/>
      <c r="O17" s="347"/>
      <c r="P17" s="347"/>
      <c r="Q17" s="347">
        <v>0</v>
      </c>
      <c r="R17" s="347"/>
      <c r="S17" s="347"/>
      <c r="T17" s="378">
        <f t="shared" si="3"/>
        <v>0</v>
      </c>
      <c r="U17" s="379">
        <f t="shared" si="4"/>
        <v>1</v>
      </c>
    </row>
    <row r="18" spans="1:21" s="184" customFormat="1" ht="13.5" customHeight="1">
      <c r="A18" s="345" t="s">
        <v>26</v>
      </c>
      <c r="B18" s="346" t="s">
        <v>384</v>
      </c>
      <c r="C18" s="347">
        <v>44</v>
      </c>
      <c r="D18" s="378">
        <f t="shared" si="1"/>
        <v>70</v>
      </c>
      <c r="E18" s="677">
        <v>42</v>
      </c>
      <c r="F18" s="347">
        <v>28</v>
      </c>
      <c r="G18" s="347">
        <v>3</v>
      </c>
      <c r="H18" s="347"/>
      <c r="I18" s="378">
        <f t="shared" si="5"/>
        <v>67</v>
      </c>
      <c r="J18" s="378">
        <f t="shared" si="6"/>
        <v>38</v>
      </c>
      <c r="K18" s="378">
        <f t="shared" si="7"/>
        <v>21</v>
      </c>
      <c r="L18" s="347">
        <v>20</v>
      </c>
      <c r="M18" s="347">
        <v>1</v>
      </c>
      <c r="N18" s="347">
        <v>17</v>
      </c>
      <c r="O18" s="347"/>
      <c r="P18" s="347"/>
      <c r="Q18" s="347">
        <v>29</v>
      </c>
      <c r="R18" s="347"/>
      <c r="S18" s="347"/>
      <c r="T18" s="378">
        <f t="shared" si="3"/>
        <v>46</v>
      </c>
      <c r="U18" s="379">
        <f t="shared" si="4"/>
        <v>0.5526315789473685</v>
      </c>
    </row>
    <row r="19" spans="1:21" s="184" customFormat="1" ht="13.5" customHeight="1">
      <c r="A19" s="345" t="s">
        <v>27</v>
      </c>
      <c r="B19" s="346" t="s">
        <v>385</v>
      </c>
      <c r="C19" s="347">
        <v>24</v>
      </c>
      <c r="D19" s="378">
        <f t="shared" si="1"/>
        <v>35</v>
      </c>
      <c r="E19" s="677">
        <v>3</v>
      </c>
      <c r="F19" s="347">
        <v>32</v>
      </c>
      <c r="G19" s="347"/>
      <c r="H19" s="347"/>
      <c r="I19" s="378">
        <f t="shared" si="5"/>
        <v>35</v>
      </c>
      <c r="J19" s="378">
        <f t="shared" si="6"/>
        <v>35</v>
      </c>
      <c r="K19" s="378">
        <f t="shared" si="7"/>
        <v>23</v>
      </c>
      <c r="L19" s="347">
        <v>23</v>
      </c>
      <c r="M19" s="347"/>
      <c r="N19" s="347">
        <v>12</v>
      </c>
      <c r="O19" s="347"/>
      <c r="P19" s="347"/>
      <c r="Q19" s="347"/>
      <c r="R19" s="347"/>
      <c r="S19" s="347"/>
      <c r="T19" s="378">
        <f t="shared" si="3"/>
        <v>12</v>
      </c>
      <c r="U19" s="379">
        <f t="shared" si="4"/>
        <v>0.6571428571428571</v>
      </c>
    </row>
    <row r="20" spans="1:21" s="184" customFormat="1" ht="13.5" customHeight="1">
      <c r="A20" s="345" t="s">
        <v>29</v>
      </c>
      <c r="B20" s="346" t="s">
        <v>374</v>
      </c>
      <c r="C20" s="347">
        <v>5</v>
      </c>
      <c r="D20" s="378">
        <f t="shared" si="1"/>
        <v>6</v>
      </c>
      <c r="E20" s="677">
        <v>2</v>
      </c>
      <c r="F20" s="347">
        <v>4</v>
      </c>
      <c r="G20" s="347"/>
      <c r="H20" s="347"/>
      <c r="I20" s="378">
        <f t="shared" si="5"/>
        <v>6</v>
      </c>
      <c r="J20" s="378">
        <f t="shared" si="6"/>
        <v>5</v>
      </c>
      <c r="K20" s="378">
        <f t="shared" si="7"/>
        <v>4</v>
      </c>
      <c r="L20" s="347">
        <v>4</v>
      </c>
      <c r="M20" s="347"/>
      <c r="N20" s="347">
        <v>1</v>
      </c>
      <c r="O20" s="347"/>
      <c r="P20" s="347"/>
      <c r="Q20" s="347">
        <v>1</v>
      </c>
      <c r="R20" s="347"/>
      <c r="S20" s="347"/>
      <c r="T20" s="378">
        <f t="shared" si="3"/>
        <v>2</v>
      </c>
      <c r="U20" s="379">
        <f t="shared" si="4"/>
        <v>0.8</v>
      </c>
    </row>
    <row r="21" spans="1:21" s="184" customFormat="1" ht="13.5" customHeight="1">
      <c r="A21" s="345" t="s">
        <v>30</v>
      </c>
      <c r="B21" s="346" t="s">
        <v>386</v>
      </c>
      <c r="C21" s="347">
        <v>2</v>
      </c>
      <c r="D21" s="378">
        <f t="shared" si="1"/>
        <v>3</v>
      </c>
      <c r="E21" s="347"/>
      <c r="F21" s="347">
        <v>3</v>
      </c>
      <c r="G21" s="347"/>
      <c r="H21" s="347"/>
      <c r="I21" s="378">
        <f t="shared" si="5"/>
        <v>3</v>
      </c>
      <c r="J21" s="378">
        <f t="shared" si="6"/>
        <v>3</v>
      </c>
      <c r="K21" s="378">
        <f t="shared" si="7"/>
        <v>3</v>
      </c>
      <c r="L21" s="347">
        <v>3</v>
      </c>
      <c r="M21" s="347"/>
      <c r="N21" s="347"/>
      <c r="O21" s="347"/>
      <c r="P21" s="348"/>
      <c r="Q21" s="348"/>
      <c r="R21" s="348"/>
      <c r="S21" s="348"/>
      <c r="T21" s="378">
        <f t="shared" si="3"/>
        <v>0</v>
      </c>
      <c r="U21" s="379">
        <f t="shared" si="4"/>
        <v>1</v>
      </c>
    </row>
    <row r="22" spans="1:21" s="184" customFormat="1" ht="13.5" customHeight="1">
      <c r="A22" s="345" t="s">
        <v>9</v>
      </c>
      <c r="B22" s="346" t="s">
        <v>11</v>
      </c>
      <c r="C22" s="347"/>
      <c r="D22" s="378">
        <f t="shared" si="1"/>
        <v>0</v>
      </c>
      <c r="E22" s="347"/>
      <c r="F22" s="347"/>
      <c r="G22" s="347"/>
      <c r="H22" s="347"/>
      <c r="I22" s="378">
        <f>J22+Q22+R22+S22</f>
        <v>0</v>
      </c>
      <c r="J22" s="378">
        <f>SUM(K22,N22:P22)</f>
        <v>0</v>
      </c>
      <c r="K22" s="378">
        <f>L22+M22</f>
        <v>0</v>
      </c>
      <c r="L22" s="347"/>
      <c r="M22" s="347"/>
      <c r="N22" s="347"/>
      <c r="O22" s="347"/>
      <c r="P22" s="348"/>
      <c r="Q22" s="348"/>
      <c r="R22" s="348"/>
      <c r="S22" s="348"/>
      <c r="T22" s="378">
        <f t="shared" si="3"/>
        <v>0</v>
      </c>
      <c r="U22" s="379">
        <f t="shared" si="4"/>
      </c>
    </row>
    <row r="23" spans="1:21" s="184" customFormat="1" ht="15.75">
      <c r="A23" s="376" t="s">
        <v>349</v>
      </c>
      <c r="B23" s="377" t="s">
        <v>350</v>
      </c>
      <c r="C23" s="378">
        <f>C24+C29+C35+C41+C49+C56+C67+C77+C85+C93+C101+C110</f>
        <v>12073</v>
      </c>
      <c r="D23" s="378">
        <f aca="true" t="shared" si="8" ref="D23:S23">D24+D29+D35+D41+D49+D56+D67+D77+D85+D93+D101+D110</f>
        <v>15431</v>
      </c>
      <c r="E23" s="378">
        <f t="shared" si="8"/>
        <v>6547</v>
      </c>
      <c r="F23" s="378">
        <f t="shared" si="8"/>
        <v>8884</v>
      </c>
      <c r="G23" s="378">
        <f t="shared" si="8"/>
        <v>88</v>
      </c>
      <c r="H23" s="378">
        <f t="shared" si="8"/>
        <v>0</v>
      </c>
      <c r="I23" s="378">
        <f t="shared" si="8"/>
        <v>15343</v>
      </c>
      <c r="J23" s="378">
        <f t="shared" si="8"/>
        <v>11764</v>
      </c>
      <c r="K23" s="378">
        <f t="shared" si="8"/>
        <v>6925</v>
      </c>
      <c r="L23" s="378">
        <f t="shared" si="8"/>
        <v>6768</v>
      </c>
      <c r="M23" s="378">
        <f t="shared" si="8"/>
        <v>157</v>
      </c>
      <c r="N23" s="378">
        <f t="shared" si="8"/>
        <v>4831</v>
      </c>
      <c r="O23" s="378">
        <f t="shared" si="8"/>
        <v>7</v>
      </c>
      <c r="P23" s="378">
        <f t="shared" si="8"/>
        <v>1</v>
      </c>
      <c r="Q23" s="378">
        <f t="shared" si="8"/>
        <v>3455</v>
      </c>
      <c r="R23" s="378">
        <f t="shared" si="8"/>
        <v>120</v>
      </c>
      <c r="S23" s="378">
        <f t="shared" si="8"/>
        <v>4</v>
      </c>
      <c r="T23" s="378">
        <f aca="true" t="shared" si="9" ref="T23:T33">SUM(N23:S23)</f>
        <v>8418</v>
      </c>
      <c r="U23" s="379">
        <f aca="true" t="shared" si="10" ref="U23:U33">IF(J23&lt;&gt;0,K23/J23,"")</f>
        <v>0.5886603196191772</v>
      </c>
    </row>
    <row r="24" spans="1:21" s="184" customFormat="1" ht="17.25" customHeight="1">
      <c r="A24" s="376" t="s">
        <v>0</v>
      </c>
      <c r="B24" s="377" t="s">
        <v>351</v>
      </c>
      <c r="C24" s="378">
        <f>SUM(C25:C28)</f>
        <v>632</v>
      </c>
      <c r="D24" s="378">
        <f t="shared" si="1"/>
        <v>768</v>
      </c>
      <c r="E24" s="378">
        <f>SUM(E25:E28)</f>
        <v>324</v>
      </c>
      <c r="F24" s="378">
        <f>SUM(F25:F28)</f>
        <v>444</v>
      </c>
      <c r="G24" s="378">
        <f>SUM(G25:G28)</f>
        <v>0</v>
      </c>
      <c r="H24" s="378">
        <f>SUM(H25:H28)</f>
        <v>0</v>
      </c>
      <c r="I24" s="378">
        <f aca="true" t="shared" si="11" ref="I24:I33">J24+Q24+R24+S24</f>
        <v>768</v>
      </c>
      <c r="J24" s="378">
        <f aca="true" t="shared" si="12" ref="J24:J33">SUM(K24,N24:P24)</f>
        <v>579</v>
      </c>
      <c r="K24" s="378">
        <f aca="true" t="shared" si="13" ref="K24:K33">L24+M24</f>
        <v>350</v>
      </c>
      <c r="L24" s="378">
        <f aca="true" t="shared" si="14" ref="L24:S24">SUM(L25:L28)</f>
        <v>348</v>
      </c>
      <c r="M24" s="378">
        <f t="shared" si="14"/>
        <v>2</v>
      </c>
      <c r="N24" s="378">
        <f t="shared" si="14"/>
        <v>229</v>
      </c>
      <c r="O24" s="378">
        <f t="shared" si="14"/>
        <v>0</v>
      </c>
      <c r="P24" s="378">
        <f t="shared" si="14"/>
        <v>0</v>
      </c>
      <c r="Q24" s="378">
        <f t="shared" si="14"/>
        <v>188</v>
      </c>
      <c r="R24" s="378">
        <f t="shared" si="14"/>
        <v>1</v>
      </c>
      <c r="S24" s="378">
        <f t="shared" si="14"/>
        <v>0</v>
      </c>
      <c r="T24" s="378">
        <f t="shared" si="9"/>
        <v>418</v>
      </c>
      <c r="U24" s="379">
        <f t="shared" si="10"/>
        <v>0.6044905008635578</v>
      </c>
    </row>
    <row r="25" spans="1:21" s="184" customFormat="1" ht="13.5" customHeight="1">
      <c r="A25" s="345" t="s">
        <v>13</v>
      </c>
      <c r="B25" s="346" t="s">
        <v>411</v>
      </c>
      <c r="C25" s="347">
        <v>53</v>
      </c>
      <c r="D25" s="378">
        <f t="shared" si="1"/>
        <v>63</v>
      </c>
      <c r="E25" s="347">
        <v>7</v>
      </c>
      <c r="F25" s="347">
        <v>56</v>
      </c>
      <c r="G25" s="347"/>
      <c r="H25" s="347"/>
      <c r="I25" s="378">
        <f t="shared" si="11"/>
        <v>63</v>
      </c>
      <c r="J25" s="378">
        <f t="shared" si="12"/>
        <v>60</v>
      </c>
      <c r="K25" s="378">
        <f t="shared" si="13"/>
        <v>49</v>
      </c>
      <c r="L25" s="347">
        <v>49</v>
      </c>
      <c r="M25" s="347"/>
      <c r="N25" s="347">
        <v>11</v>
      </c>
      <c r="O25" s="347"/>
      <c r="P25" s="348"/>
      <c r="Q25" s="348">
        <v>3</v>
      </c>
      <c r="R25" s="348"/>
      <c r="S25" s="348"/>
      <c r="T25" s="378">
        <f t="shared" si="9"/>
        <v>14</v>
      </c>
      <c r="U25" s="379">
        <f t="shared" si="10"/>
        <v>0.8166666666666667</v>
      </c>
    </row>
    <row r="26" spans="1:21" s="184" customFormat="1" ht="13.5" customHeight="1">
      <c r="A26" s="345">
        <v>2</v>
      </c>
      <c r="B26" s="346" t="s">
        <v>412</v>
      </c>
      <c r="C26" s="347">
        <v>314</v>
      </c>
      <c r="D26" s="378">
        <f t="shared" si="1"/>
        <v>397</v>
      </c>
      <c r="E26" s="347">
        <v>175</v>
      </c>
      <c r="F26" s="347">
        <v>222</v>
      </c>
      <c r="G26" s="347"/>
      <c r="H26" s="347"/>
      <c r="I26" s="378">
        <f t="shared" si="11"/>
        <v>397</v>
      </c>
      <c r="J26" s="378">
        <f t="shared" si="12"/>
        <v>304</v>
      </c>
      <c r="K26" s="378">
        <f t="shared" si="13"/>
        <v>163</v>
      </c>
      <c r="L26" s="347">
        <v>162</v>
      </c>
      <c r="M26" s="347">
        <v>1</v>
      </c>
      <c r="N26" s="347">
        <v>141</v>
      </c>
      <c r="O26" s="347"/>
      <c r="P26" s="348"/>
      <c r="Q26" s="348">
        <v>93</v>
      </c>
      <c r="R26" s="348"/>
      <c r="S26" s="348"/>
      <c r="T26" s="378">
        <f t="shared" si="9"/>
        <v>234</v>
      </c>
      <c r="U26" s="379">
        <f t="shared" si="10"/>
        <v>0.5361842105263158</v>
      </c>
    </row>
    <row r="27" spans="1:21" s="184" customFormat="1" ht="13.5" customHeight="1">
      <c r="A27" s="345">
        <v>3</v>
      </c>
      <c r="B27" s="346" t="s">
        <v>413</v>
      </c>
      <c r="C27" s="347">
        <v>265</v>
      </c>
      <c r="D27" s="378">
        <f t="shared" si="1"/>
        <v>308</v>
      </c>
      <c r="E27" s="347">
        <v>142</v>
      </c>
      <c r="F27" s="347">
        <v>166</v>
      </c>
      <c r="G27" s="347"/>
      <c r="H27" s="347"/>
      <c r="I27" s="378">
        <f t="shared" si="11"/>
        <v>308</v>
      </c>
      <c r="J27" s="378">
        <f t="shared" si="12"/>
        <v>215</v>
      </c>
      <c r="K27" s="378">
        <f t="shared" si="13"/>
        <v>138</v>
      </c>
      <c r="L27" s="347">
        <v>137</v>
      </c>
      <c r="M27" s="347">
        <v>1</v>
      </c>
      <c r="N27" s="347">
        <v>77</v>
      </c>
      <c r="O27" s="347"/>
      <c r="P27" s="348"/>
      <c r="Q27" s="348">
        <v>92</v>
      </c>
      <c r="R27" s="348">
        <v>1</v>
      </c>
      <c r="S27" s="348"/>
      <c r="T27" s="378">
        <f t="shared" si="9"/>
        <v>170</v>
      </c>
      <c r="U27" s="379">
        <f t="shared" si="10"/>
        <v>0.641860465116279</v>
      </c>
    </row>
    <row r="28" spans="1:21" s="184" customFormat="1" ht="13.5" customHeight="1">
      <c r="A28" s="345" t="s">
        <v>9</v>
      </c>
      <c r="B28" s="346" t="s">
        <v>11</v>
      </c>
      <c r="C28" s="347"/>
      <c r="D28" s="378">
        <f t="shared" si="1"/>
        <v>0</v>
      </c>
      <c r="E28" s="347"/>
      <c r="F28" s="347"/>
      <c r="G28" s="347"/>
      <c r="H28" s="347"/>
      <c r="I28" s="378">
        <f t="shared" si="11"/>
        <v>0</v>
      </c>
      <c r="J28" s="378">
        <f t="shared" si="12"/>
        <v>0</v>
      </c>
      <c r="K28" s="378">
        <f t="shared" si="13"/>
        <v>0</v>
      </c>
      <c r="L28" s="347"/>
      <c r="M28" s="347"/>
      <c r="N28" s="347"/>
      <c r="O28" s="347"/>
      <c r="P28" s="348"/>
      <c r="Q28" s="348"/>
      <c r="R28" s="348"/>
      <c r="S28" s="348"/>
      <c r="T28" s="378">
        <f t="shared" si="9"/>
        <v>0</v>
      </c>
      <c r="U28" s="379">
        <f t="shared" si="10"/>
      </c>
    </row>
    <row r="29" spans="1:21" s="184" customFormat="1" ht="13.5" customHeight="1">
      <c r="A29" s="376" t="s">
        <v>1</v>
      </c>
      <c r="B29" s="377" t="s">
        <v>352</v>
      </c>
      <c r="C29" s="378">
        <f>SUM(C30:C34)</f>
        <v>459</v>
      </c>
      <c r="D29" s="378">
        <f>E29+F29</f>
        <v>641</v>
      </c>
      <c r="E29" s="378">
        <f>SUM(E30:E34)</f>
        <v>306</v>
      </c>
      <c r="F29" s="378">
        <f>SUM(F30:F34)</f>
        <v>335</v>
      </c>
      <c r="G29" s="378">
        <f>SUM(G30:G34)</f>
        <v>10</v>
      </c>
      <c r="H29" s="378">
        <f>SUM(H30:H34)</f>
        <v>0</v>
      </c>
      <c r="I29" s="378">
        <f t="shared" si="11"/>
        <v>631</v>
      </c>
      <c r="J29" s="378">
        <f t="shared" si="12"/>
        <v>477</v>
      </c>
      <c r="K29" s="378">
        <f t="shared" si="13"/>
        <v>292</v>
      </c>
      <c r="L29" s="378">
        <f aca="true" t="shared" si="15" ref="L29:S29">SUM(L30:L34)</f>
        <v>278</v>
      </c>
      <c r="M29" s="378">
        <f t="shared" si="15"/>
        <v>14</v>
      </c>
      <c r="N29" s="378">
        <f t="shared" si="15"/>
        <v>185</v>
      </c>
      <c r="O29" s="378">
        <f t="shared" si="15"/>
        <v>0</v>
      </c>
      <c r="P29" s="378">
        <f t="shared" si="15"/>
        <v>0</v>
      </c>
      <c r="Q29" s="378">
        <f t="shared" si="15"/>
        <v>123</v>
      </c>
      <c r="R29" s="378">
        <f t="shared" si="15"/>
        <v>31</v>
      </c>
      <c r="S29" s="378">
        <f t="shared" si="15"/>
        <v>0</v>
      </c>
      <c r="T29" s="378">
        <f t="shared" si="9"/>
        <v>339</v>
      </c>
      <c r="U29" s="379">
        <f t="shared" si="10"/>
        <v>0.6121593291404612</v>
      </c>
    </row>
    <row r="30" spans="1:21" s="184" customFormat="1" ht="13.5" customHeight="1">
      <c r="A30" s="345" t="s">
        <v>13</v>
      </c>
      <c r="B30" s="346" t="s">
        <v>462</v>
      </c>
      <c r="C30" s="347">
        <v>14</v>
      </c>
      <c r="D30" s="378">
        <f t="shared" si="1"/>
        <v>14</v>
      </c>
      <c r="E30" s="347"/>
      <c r="F30" s="347">
        <v>14</v>
      </c>
      <c r="G30" s="347"/>
      <c r="H30" s="347"/>
      <c r="I30" s="378">
        <f t="shared" si="11"/>
        <v>14</v>
      </c>
      <c r="J30" s="378">
        <f t="shared" si="12"/>
        <v>14</v>
      </c>
      <c r="K30" s="378">
        <f t="shared" si="13"/>
        <v>14</v>
      </c>
      <c r="L30" s="347">
        <v>14</v>
      </c>
      <c r="M30" s="347"/>
      <c r="N30" s="347"/>
      <c r="O30" s="347"/>
      <c r="P30" s="348"/>
      <c r="Q30" s="348"/>
      <c r="R30" s="348"/>
      <c r="S30" s="348"/>
      <c r="T30" s="378">
        <f t="shared" si="9"/>
        <v>0</v>
      </c>
      <c r="U30" s="379">
        <f t="shared" si="10"/>
        <v>1</v>
      </c>
    </row>
    <row r="31" spans="1:21" s="184" customFormat="1" ht="13.5" customHeight="1">
      <c r="A31" s="345" t="s">
        <v>14</v>
      </c>
      <c r="B31" s="346" t="s">
        <v>414</v>
      </c>
      <c r="C31" s="347">
        <v>195</v>
      </c>
      <c r="D31" s="378">
        <f>E31+F31</f>
        <v>273</v>
      </c>
      <c r="E31" s="347">
        <v>118</v>
      </c>
      <c r="F31" s="347">
        <v>155</v>
      </c>
      <c r="G31" s="347">
        <v>5</v>
      </c>
      <c r="H31" s="347"/>
      <c r="I31" s="378">
        <f t="shared" si="11"/>
        <v>268</v>
      </c>
      <c r="J31" s="378">
        <f t="shared" si="12"/>
        <v>197</v>
      </c>
      <c r="K31" s="378">
        <f t="shared" si="13"/>
        <v>122</v>
      </c>
      <c r="L31" s="347">
        <v>117</v>
      </c>
      <c r="M31" s="347">
        <v>5</v>
      </c>
      <c r="N31" s="347">
        <v>75</v>
      </c>
      <c r="O31" s="347"/>
      <c r="P31" s="348"/>
      <c r="Q31" s="348">
        <v>65</v>
      </c>
      <c r="R31" s="348">
        <v>6</v>
      </c>
      <c r="S31" s="348"/>
      <c r="T31" s="378">
        <f t="shared" si="9"/>
        <v>146</v>
      </c>
      <c r="U31" s="379">
        <f t="shared" si="10"/>
        <v>0.6192893401015228</v>
      </c>
    </row>
    <row r="32" spans="1:21" s="184" customFormat="1" ht="13.5" customHeight="1">
      <c r="A32" s="345" t="s">
        <v>19</v>
      </c>
      <c r="B32" s="346" t="s">
        <v>416</v>
      </c>
      <c r="C32" s="347">
        <v>131</v>
      </c>
      <c r="D32" s="378">
        <f>E32+F32</f>
        <v>175</v>
      </c>
      <c r="E32" s="347">
        <v>94</v>
      </c>
      <c r="F32" s="347">
        <v>81</v>
      </c>
      <c r="G32" s="347">
        <v>5</v>
      </c>
      <c r="H32" s="347"/>
      <c r="I32" s="378">
        <f t="shared" si="11"/>
        <v>170</v>
      </c>
      <c r="J32" s="378">
        <f t="shared" si="12"/>
        <v>135</v>
      </c>
      <c r="K32" s="378">
        <f t="shared" si="13"/>
        <v>78</v>
      </c>
      <c r="L32" s="347">
        <v>74</v>
      </c>
      <c r="M32" s="347">
        <v>4</v>
      </c>
      <c r="N32" s="347">
        <v>57</v>
      </c>
      <c r="O32" s="347"/>
      <c r="P32" s="348"/>
      <c r="Q32" s="348">
        <v>35</v>
      </c>
      <c r="R32" s="348"/>
      <c r="S32" s="348"/>
      <c r="T32" s="378">
        <f t="shared" si="9"/>
        <v>92</v>
      </c>
      <c r="U32" s="379">
        <f t="shared" si="10"/>
        <v>0.5777777777777777</v>
      </c>
    </row>
    <row r="33" spans="1:21" s="184" customFormat="1" ht="13.5" customHeight="1">
      <c r="A33" s="345" t="s">
        <v>22</v>
      </c>
      <c r="B33" s="346" t="s">
        <v>415</v>
      </c>
      <c r="C33" s="347">
        <v>119</v>
      </c>
      <c r="D33" s="378">
        <f>E33+F33</f>
        <v>179</v>
      </c>
      <c r="E33" s="347">
        <v>94</v>
      </c>
      <c r="F33" s="347">
        <v>85</v>
      </c>
      <c r="G33" s="347"/>
      <c r="H33" s="347"/>
      <c r="I33" s="378">
        <f t="shared" si="11"/>
        <v>179</v>
      </c>
      <c r="J33" s="378">
        <f t="shared" si="12"/>
        <v>131</v>
      </c>
      <c r="K33" s="378">
        <f t="shared" si="13"/>
        <v>78</v>
      </c>
      <c r="L33" s="347">
        <v>73</v>
      </c>
      <c r="M33" s="347">
        <v>5</v>
      </c>
      <c r="N33" s="347">
        <v>53</v>
      </c>
      <c r="O33" s="347"/>
      <c r="P33" s="348"/>
      <c r="Q33" s="348">
        <v>23</v>
      </c>
      <c r="R33" s="348">
        <v>25</v>
      </c>
      <c r="S33" s="348"/>
      <c r="T33" s="378">
        <f t="shared" si="9"/>
        <v>101</v>
      </c>
      <c r="U33" s="379">
        <f t="shared" si="10"/>
        <v>0.5954198473282443</v>
      </c>
    </row>
    <row r="34" spans="1:21" s="184" customFormat="1" ht="13.5" customHeight="1">
      <c r="A34" s="345" t="s">
        <v>9</v>
      </c>
      <c r="B34" s="346"/>
      <c r="C34" s="347"/>
      <c r="D34" s="378"/>
      <c r="E34" s="347"/>
      <c r="F34" s="347"/>
      <c r="G34" s="347"/>
      <c r="H34" s="347"/>
      <c r="I34" s="378"/>
      <c r="J34" s="378"/>
      <c r="K34" s="378"/>
      <c r="L34" s="347"/>
      <c r="M34" s="347"/>
      <c r="N34" s="347"/>
      <c r="O34" s="347"/>
      <c r="P34" s="348"/>
      <c r="Q34" s="348"/>
      <c r="R34" s="348"/>
      <c r="S34" s="348"/>
      <c r="T34" s="378"/>
      <c r="U34" s="379"/>
    </row>
    <row r="35" spans="1:21" s="184" customFormat="1" ht="17.25" customHeight="1">
      <c r="A35" s="376" t="s">
        <v>353</v>
      </c>
      <c r="B35" s="377" t="s">
        <v>354</v>
      </c>
      <c r="C35" s="378">
        <f>SUM(C36:C40)</f>
        <v>514</v>
      </c>
      <c r="D35" s="378">
        <f aca="true" t="shared" si="16" ref="D35:D47">E35+F35</f>
        <v>565</v>
      </c>
      <c r="E35" s="378">
        <f>SUM(E36:E40)</f>
        <v>226</v>
      </c>
      <c r="F35" s="378">
        <f>SUM(F36:F40)</f>
        <v>339</v>
      </c>
      <c r="G35" s="378">
        <f>SUM(G36:G40)</f>
        <v>3</v>
      </c>
      <c r="H35" s="378">
        <f>SUM(H36:H40)</f>
        <v>0</v>
      </c>
      <c r="I35" s="378">
        <f aca="true" t="shared" si="17" ref="I35:I47">J35+Q35+R35+S35</f>
        <v>562</v>
      </c>
      <c r="J35" s="378">
        <f aca="true" t="shared" si="18" ref="J35:J47">SUM(K35,N35:P35)</f>
        <v>415</v>
      </c>
      <c r="K35" s="378">
        <f aca="true" t="shared" si="19" ref="K35:K47">L35+M35</f>
        <v>267</v>
      </c>
      <c r="L35" s="378">
        <f aca="true" t="shared" si="20" ref="L35:S35">SUM(L36:L40)</f>
        <v>260</v>
      </c>
      <c r="M35" s="378">
        <f t="shared" si="20"/>
        <v>7</v>
      </c>
      <c r="N35" s="378">
        <f t="shared" si="20"/>
        <v>148</v>
      </c>
      <c r="O35" s="378">
        <f t="shared" si="20"/>
        <v>0</v>
      </c>
      <c r="P35" s="378">
        <f t="shared" si="20"/>
        <v>0</v>
      </c>
      <c r="Q35" s="378">
        <f t="shared" si="20"/>
        <v>137</v>
      </c>
      <c r="R35" s="378">
        <f t="shared" si="20"/>
        <v>10</v>
      </c>
      <c r="S35" s="378">
        <f t="shared" si="20"/>
        <v>0</v>
      </c>
      <c r="T35" s="378">
        <f aca="true" t="shared" si="21" ref="T35:T47">SUM(N35:S35)</f>
        <v>295</v>
      </c>
      <c r="U35" s="379">
        <f aca="true" t="shared" si="22" ref="U35:U47">IF(J35&lt;&gt;0,K35/J35,"")</f>
        <v>0.6433734939759036</v>
      </c>
    </row>
    <row r="36" spans="1:21" s="184" customFormat="1" ht="13.5" customHeight="1">
      <c r="A36" s="345" t="s">
        <v>13</v>
      </c>
      <c r="B36" s="346" t="s">
        <v>417</v>
      </c>
      <c r="C36" s="347">
        <v>46</v>
      </c>
      <c r="D36" s="378">
        <f t="shared" si="16"/>
        <v>46</v>
      </c>
      <c r="E36" s="347"/>
      <c r="F36" s="347">
        <v>46</v>
      </c>
      <c r="G36" s="347"/>
      <c r="H36" s="347"/>
      <c r="I36" s="378">
        <f t="shared" si="17"/>
        <v>46</v>
      </c>
      <c r="J36" s="378">
        <f t="shared" si="18"/>
        <v>46</v>
      </c>
      <c r="K36" s="378">
        <f t="shared" si="19"/>
        <v>44</v>
      </c>
      <c r="L36" s="347">
        <v>44</v>
      </c>
      <c r="M36" s="347"/>
      <c r="N36" s="347">
        <v>2</v>
      </c>
      <c r="O36" s="347"/>
      <c r="P36" s="348"/>
      <c r="Q36" s="348">
        <v>0</v>
      </c>
      <c r="R36" s="348"/>
      <c r="S36" s="348"/>
      <c r="T36" s="378">
        <f t="shared" si="21"/>
        <v>2</v>
      </c>
      <c r="U36" s="379">
        <f t="shared" si="22"/>
        <v>0.9565217391304348</v>
      </c>
    </row>
    <row r="37" spans="1:21" s="184" customFormat="1" ht="13.5" customHeight="1">
      <c r="A37" s="345" t="s">
        <v>14</v>
      </c>
      <c r="B37" s="346" t="s">
        <v>418</v>
      </c>
      <c r="C37" s="347">
        <v>194</v>
      </c>
      <c r="D37" s="378">
        <f t="shared" si="16"/>
        <v>216</v>
      </c>
      <c r="E37" s="347">
        <v>101</v>
      </c>
      <c r="F37" s="347">
        <v>115</v>
      </c>
      <c r="G37" s="347">
        <v>1</v>
      </c>
      <c r="H37" s="347"/>
      <c r="I37" s="378">
        <f t="shared" si="17"/>
        <v>215</v>
      </c>
      <c r="J37" s="378">
        <f t="shared" si="18"/>
        <v>135</v>
      </c>
      <c r="K37" s="378">
        <f t="shared" si="19"/>
        <v>87</v>
      </c>
      <c r="L37" s="347">
        <v>83</v>
      </c>
      <c r="M37" s="347">
        <v>4</v>
      </c>
      <c r="N37" s="347">
        <v>48</v>
      </c>
      <c r="O37" s="347">
        <v>0</v>
      </c>
      <c r="P37" s="348"/>
      <c r="Q37" s="348">
        <v>74</v>
      </c>
      <c r="R37" s="348">
        <v>6</v>
      </c>
      <c r="S37" s="348"/>
      <c r="T37" s="378">
        <f t="shared" si="21"/>
        <v>128</v>
      </c>
      <c r="U37" s="379">
        <f t="shared" si="22"/>
        <v>0.6444444444444445</v>
      </c>
    </row>
    <row r="38" spans="1:21" s="184" customFormat="1" ht="13.5" customHeight="1">
      <c r="A38" s="345" t="s">
        <v>19</v>
      </c>
      <c r="B38" s="346" t="s">
        <v>419</v>
      </c>
      <c r="C38" s="347">
        <v>192</v>
      </c>
      <c r="D38" s="378">
        <f t="shared" si="16"/>
        <v>212</v>
      </c>
      <c r="E38" s="347">
        <v>93</v>
      </c>
      <c r="F38" s="347">
        <v>119</v>
      </c>
      <c r="G38" s="347">
        <v>1</v>
      </c>
      <c r="H38" s="347"/>
      <c r="I38" s="378">
        <f t="shared" si="17"/>
        <v>211</v>
      </c>
      <c r="J38" s="378">
        <f t="shared" si="18"/>
        <v>166</v>
      </c>
      <c r="K38" s="378">
        <f t="shared" si="19"/>
        <v>86</v>
      </c>
      <c r="L38" s="347">
        <v>85</v>
      </c>
      <c r="M38" s="347">
        <v>1</v>
      </c>
      <c r="N38" s="347">
        <v>80</v>
      </c>
      <c r="O38" s="347">
        <v>0</v>
      </c>
      <c r="P38" s="348"/>
      <c r="Q38" s="348">
        <v>41</v>
      </c>
      <c r="R38" s="348">
        <v>4</v>
      </c>
      <c r="S38" s="348"/>
      <c r="T38" s="378">
        <f t="shared" si="21"/>
        <v>125</v>
      </c>
      <c r="U38" s="379">
        <f t="shared" si="22"/>
        <v>0.5180722891566265</v>
      </c>
    </row>
    <row r="39" spans="1:21" s="184" customFormat="1" ht="13.5" customHeight="1">
      <c r="A39" s="345" t="s">
        <v>22</v>
      </c>
      <c r="B39" s="346" t="s">
        <v>420</v>
      </c>
      <c r="C39" s="347">
        <v>82</v>
      </c>
      <c r="D39" s="378">
        <f t="shared" si="16"/>
        <v>91</v>
      </c>
      <c r="E39" s="347">
        <v>32</v>
      </c>
      <c r="F39" s="347">
        <v>59</v>
      </c>
      <c r="G39" s="347">
        <v>1</v>
      </c>
      <c r="H39" s="347"/>
      <c r="I39" s="378">
        <f t="shared" si="17"/>
        <v>90</v>
      </c>
      <c r="J39" s="378">
        <f t="shared" si="18"/>
        <v>68</v>
      </c>
      <c r="K39" s="378">
        <f t="shared" si="19"/>
        <v>50</v>
      </c>
      <c r="L39" s="347">
        <v>48</v>
      </c>
      <c r="M39" s="347">
        <v>2</v>
      </c>
      <c r="N39" s="347">
        <v>18</v>
      </c>
      <c r="O39" s="347"/>
      <c r="P39" s="348"/>
      <c r="Q39" s="348">
        <v>22</v>
      </c>
      <c r="R39" s="348"/>
      <c r="S39" s="348"/>
      <c r="T39" s="378">
        <f t="shared" si="21"/>
        <v>40</v>
      </c>
      <c r="U39" s="379">
        <f t="shared" si="22"/>
        <v>0.7352941176470589</v>
      </c>
    </row>
    <row r="40" spans="1:21" s="184" customFormat="1" ht="13.5" customHeight="1">
      <c r="A40" s="345" t="s">
        <v>9</v>
      </c>
      <c r="B40" s="346" t="s">
        <v>11</v>
      </c>
      <c r="C40" s="347"/>
      <c r="D40" s="378">
        <f t="shared" si="16"/>
        <v>0</v>
      </c>
      <c r="E40" s="347"/>
      <c r="F40" s="347"/>
      <c r="G40" s="347"/>
      <c r="H40" s="347"/>
      <c r="I40" s="378">
        <f t="shared" si="17"/>
        <v>0</v>
      </c>
      <c r="J40" s="378">
        <f t="shared" si="18"/>
        <v>0</v>
      </c>
      <c r="K40" s="378">
        <f t="shared" si="19"/>
        <v>0</v>
      </c>
      <c r="L40" s="347"/>
      <c r="M40" s="347"/>
      <c r="N40" s="347"/>
      <c r="O40" s="347"/>
      <c r="P40" s="348"/>
      <c r="Q40" s="348"/>
      <c r="R40" s="348"/>
      <c r="S40" s="348"/>
      <c r="T40" s="378">
        <f t="shared" si="21"/>
        <v>0</v>
      </c>
      <c r="U40" s="379">
        <f t="shared" si="22"/>
      </c>
    </row>
    <row r="41" spans="1:21" s="184" customFormat="1" ht="13.5" customHeight="1">
      <c r="A41" s="376" t="s">
        <v>355</v>
      </c>
      <c r="B41" s="377" t="s">
        <v>356</v>
      </c>
      <c r="C41" s="378">
        <f>SUM(C42:C48)</f>
        <v>429</v>
      </c>
      <c r="D41" s="378">
        <f t="shared" si="16"/>
        <v>891</v>
      </c>
      <c r="E41" s="378">
        <f>SUM(E42:E48)</f>
        <v>379</v>
      </c>
      <c r="F41" s="378">
        <f>SUM(F42:F48)</f>
        <v>512</v>
      </c>
      <c r="G41" s="378">
        <f>SUM(G42:G48)</f>
        <v>0</v>
      </c>
      <c r="H41" s="378">
        <f>SUM(H42:H48)</f>
        <v>0</v>
      </c>
      <c r="I41" s="378">
        <f t="shared" si="17"/>
        <v>891</v>
      </c>
      <c r="J41" s="378">
        <f t="shared" si="18"/>
        <v>658</v>
      </c>
      <c r="K41" s="378">
        <f t="shared" si="19"/>
        <v>407</v>
      </c>
      <c r="L41" s="378">
        <f aca="true" t="shared" si="23" ref="L41:S41">SUM(L42:L48)</f>
        <v>403</v>
      </c>
      <c r="M41" s="378">
        <f t="shared" si="23"/>
        <v>4</v>
      </c>
      <c r="N41" s="378">
        <f t="shared" si="23"/>
        <v>251</v>
      </c>
      <c r="O41" s="378">
        <f t="shared" si="23"/>
        <v>0</v>
      </c>
      <c r="P41" s="378">
        <f t="shared" si="23"/>
        <v>0</v>
      </c>
      <c r="Q41" s="378">
        <f t="shared" si="23"/>
        <v>221</v>
      </c>
      <c r="R41" s="378">
        <f t="shared" si="23"/>
        <v>12</v>
      </c>
      <c r="S41" s="378">
        <f t="shared" si="23"/>
        <v>0</v>
      </c>
      <c r="T41" s="378">
        <f t="shared" si="21"/>
        <v>484</v>
      </c>
      <c r="U41" s="379">
        <f t="shared" si="22"/>
        <v>0.6185410334346505</v>
      </c>
    </row>
    <row r="42" spans="1:21" s="184" customFormat="1" ht="13.5" customHeight="1">
      <c r="A42" s="345" t="s">
        <v>387</v>
      </c>
      <c r="B42" s="346" t="s">
        <v>388</v>
      </c>
      <c r="C42" s="347">
        <v>96</v>
      </c>
      <c r="D42" s="378">
        <f t="shared" si="16"/>
        <v>147</v>
      </c>
      <c r="E42" s="347">
        <v>29</v>
      </c>
      <c r="F42" s="347">
        <v>118</v>
      </c>
      <c r="G42" s="347">
        <v>0</v>
      </c>
      <c r="H42" s="347"/>
      <c r="I42" s="378">
        <f t="shared" si="17"/>
        <v>147</v>
      </c>
      <c r="J42" s="378">
        <f t="shared" si="18"/>
        <v>123</v>
      </c>
      <c r="K42" s="378">
        <f t="shared" si="19"/>
        <v>87</v>
      </c>
      <c r="L42" s="347">
        <v>87</v>
      </c>
      <c r="M42" s="347">
        <v>0</v>
      </c>
      <c r="N42" s="347">
        <v>36</v>
      </c>
      <c r="O42" s="347">
        <v>0</v>
      </c>
      <c r="P42" s="348">
        <v>0</v>
      </c>
      <c r="Q42" s="348">
        <v>24</v>
      </c>
      <c r="R42" s="348">
        <v>0</v>
      </c>
      <c r="S42" s="348">
        <v>0</v>
      </c>
      <c r="T42" s="378">
        <f t="shared" si="21"/>
        <v>60</v>
      </c>
      <c r="U42" s="379">
        <f t="shared" si="22"/>
        <v>0.7073170731707317</v>
      </c>
    </row>
    <row r="43" spans="1:21" s="184" customFormat="1" ht="13.5" customHeight="1">
      <c r="A43" s="345" t="s">
        <v>389</v>
      </c>
      <c r="B43" s="346" t="s">
        <v>390</v>
      </c>
      <c r="C43" s="347">
        <v>31</v>
      </c>
      <c r="D43" s="378">
        <f t="shared" si="16"/>
        <v>31</v>
      </c>
      <c r="E43" s="347">
        <v>0</v>
      </c>
      <c r="F43" s="347">
        <v>31</v>
      </c>
      <c r="G43" s="347">
        <v>0</v>
      </c>
      <c r="H43" s="347"/>
      <c r="I43" s="378">
        <f t="shared" si="17"/>
        <v>31</v>
      </c>
      <c r="J43" s="378">
        <f t="shared" si="18"/>
        <v>31</v>
      </c>
      <c r="K43" s="378">
        <f t="shared" si="19"/>
        <v>30</v>
      </c>
      <c r="L43" s="347">
        <v>30</v>
      </c>
      <c r="M43" s="347">
        <v>0</v>
      </c>
      <c r="N43" s="347">
        <v>1</v>
      </c>
      <c r="O43" s="347">
        <v>0</v>
      </c>
      <c r="P43" s="348">
        <v>0</v>
      </c>
      <c r="Q43" s="348">
        <v>0</v>
      </c>
      <c r="R43" s="348">
        <v>0</v>
      </c>
      <c r="S43" s="348">
        <v>0</v>
      </c>
      <c r="T43" s="378">
        <f t="shared" si="21"/>
        <v>1</v>
      </c>
      <c r="U43" s="379">
        <f t="shared" si="22"/>
        <v>0.967741935483871</v>
      </c>
    </row>
    <row r="44" spans="1:21" s="184" customFormat="1" ht="13.5" customHeight="1">
      <c r="A44" s="345" t="s">
        <v>391</v>
      </c>
      <c r="B44" s="346" t="s">
        <v>392</v>
      </c>
      <c r="C44" s="347">
        <v>98</v>
      </c>
      <c r="D44" s="378">
        <f t="shared" si="16"/>
        <v>245</v>
      </c>
      <c r="E44" s="347">
        <v>133</v>
      </c>
      <c r="F44" s="347">
        <v>112</v>
      </c>
      <c r="G44" s="347">
        <v>0</v>
      </c>
      <c r="H44" s="347"/>
      <c r="I44" s="378">
        <f t="shared" si="17"/>
        <v>245</v>
      </c>
      <c r="J44" s="378">
        <f t="shared" si="18"/>
        <v>179</v>
      </c>
      <c r="K44" s="378">
        <f t="shared" si="19"/>
        <v>81</v>
      </c>
      <c r="L44" s="347">
        <v>81</v>
      </c>
      <c r="M44" s="347">
        <v>0</v>
      </c>
      <c r="N44" s="347">
        <v>98</v>
      </c>
      <c r="O44" s="347">
        <v>0</v>
      </c>
      <c r="P44" s="348">
        <v>0</v>
      </c>
      <c r="Q44" s="348">
        <v>54</v>
      </c>
      <c r="R44" s="348">
        <v>12</v>
      </c>
      <c r="S44" s="348">
        <v>0</v>
      </c>
      <c r="T44" s="378">
        <f t="shared" si="21"/>
        <v>164</v>
      </c>
      <c r="U44" s="379">
        <f t="shared" si="22"/>
        <v>0.45251396648044695</v>
      </c>
    </row>
    <row r="45" spans="1:21" s="184" customFormat="1" ht="13.5" customHeight="1">
      <c r="A45" s="345" t="s">
        <v>393</v>
      </c>
      <c r="B45" s="346" t="s">
        <v>394</v>
      </c>
      <c r="C45" s="347">
        <v>84</v>
      </c>
      <c r="D45" s="378">
        <f t="shared" si="16"/>
        <v>150</v>
      </c>
      <c r="E45" s="347">
        <v>54</v>
      </c>
      <c r="F45" s="347">
        <v>96</v>
      </c>
      <c r="G45" s="347">
        <v>0</v>
      </c>
      <c r="H45" s="347"/>
      <c r="I45" s="378">
        <f t="shared" si="17"/>
        <v>150</v>
      </c>
      <c r="J45" s="378">
        <f t="shared" si="18"/>
        <v>127</v>
      </c>
      <c r="K45" s="378">
        <f t="shared" si="19"/>
        <v>82</v>
      </c>
      <c r="L45" s="347">
        <v>80</v>
      </c>
      <c r="M45" s="347">
        <v>2</v>
      </c>
      <c r="N45" s="347">
        <v>45</v>
      </c>
      <c r="O45" s="347">
        <v>0</v>
      </c>
      <c r="P45" s="348">
        <v>0</v>
      </c>
      <c r="Q45" s="348">
        <v>23</v>
      </c>
      <c r="R45" s="348">
        <v>0</v>
      </c>
      <c r="S45" s="348">
        <v>0</v>
      </c>
      <c r="T45" s="378">
        <f t="shared" si="21"/>
        <v>68</v>
      </c>
      <c r="U45" s="379">
        <f t="shared" si="22"/>
        <v>0.6456692913385826</v>
      </c>
    </row>
    <row r="46" spans="1:21" s="184" customFormat="1" ht="13.5" customHeight="1">
      <c r="A46" s="345" t="s">
        <v>395</v>
      </c>
      <c r="B46" s="346" t="s">
        <v>396</v>
      </c>
      <c r="C46" s="347">
        <v>5</v>
      </c>
      <c r="D46" s="378">
        <f t="shared" si="16"/>
        <v>5</v>
      </c>
      <c r="E46" s="347">
        <v>0</v>
      </c>
      <c r="F46" s="347">
        <v>5</v>
      </c>
      <c r="G46" s="347">
        <v>0</v>
      </c>
      <c r="H46" s="347"/>
      <c r="I46" s="378">
        <f t="shared" si="17"/>
        <v>5</v>
      </c>
      <c r="J46" s="378">
        <f t="shared" si="18"/>
        <v>5</v>
      </c>
      <c r="K46" s="378">
        <f t="shared" si="19"/>
        <v>4</v>
      </c>
      <c r="L46" s="347">
        <v>4</v>
      </c>
      <c r="M46" s="347">
        <v>0</v>
      </c>
      <c r="N46" s="347">
        <v>1</v>
      </c>
      <c r="O46" s="347">
        <v>0</v>
      </c>
      <c r="P46" s="348">
        <v>0</v>
      </c>
      <c r="Q46" s="348">
        <v>0</v>
      </c>
      <c r="R46" s="348">
        <v>0</v>
      </c>
      <c r="S46" s="348">
        <v>0</v>
      </c>
      <c r="T46" s="378">
        <f t="shared" si="21"/>
        <v>1</v>
      </c>
      <c r="U46" s="379">
        <f t="shared" si="22"/>
        <v>0.8</v>
      </c>
    </row>
    <row r="47" spans="1:21" s="184" customFormat="1" ht="13.5" customHeight="1">
      <c r="A47" s="345" t="s">
        <v>397</v>
      </c>
      <c r="B47" s="346" t="s">
        <v>398</v>
      </c>
      <c r="C47" s="347">
        <v>115</v>
      </c>
      <c r="D47" s="378">
        <f t="shared" si="16"/>
        <v>313</v>
      </c>
      <c r="E47" s="347">
        <v>163</v>
      </c>
      <c r="F47" s="347">
        <v>150</v>
      </c>
      <c r="G47" s="347">
        <v>0</v>
      </c>
      <c r="H47" s="347"/>
      <c r="I47" s="378">
        <f t="shared" si="17"/>
        <v>313</v>
      </c>
      <c r="J47" s="378">
        <f t="shared" si="18"/>
        <v>193</v>
      </c>
      <c r="K47" s="378">
        <f t="shared" si="19"/>
        <v>123</v>
      </c>
      <c r="L47" s="347">
        <v>121</v>
      </c>
      <c r="M47" s="347">
        <v>2</v>
      </c>
      <c r="N47" s="347">
        <v>70</v>
      </c>
      <c r="O47" s="347">
        <v>0</v>
      </c>
      <c r="P47" s="348">
        <v>0</v>
      </c>
      <c r="Q47" s="348">
        <v>120</v>
      </c>
      <c r="R47" s="348">
        <v>0</v>
      </c>
      <c r="S47" s="348">
        <v>0</v>
      </c>
      <c r="T47" s="378">
        <f t="shared" si="21"/>
        <v>190</v>
      </c>
      <c r="U47" s="379">
        <f t="shared" si="22"/>
        <v>0.6373056994818653</v>
      </c>
    </row>
    <row r="48" spans="1:21" s="184" customFormat="1" ht="13.5" customHeight="1">
      <c r="A48" s="345" t="s">
        <v>9</v>
      </c>
      <c r="B48" s="346"/>
      <c r="C48" s="347"/>
      <c r="D48" s="378"/>
      <c r="E48" s="347"/>
      <c r="F48" s="347"/>
      <c r="G48" s="347"/>
      <c r="H48" s="347"/>
      <c r="I48" s="378"/>
      <c r="J48" s="378"/>
      <c r="K48" s="378"/>
      <c r="L48" s="347"/>
      <c r="M48" s="347"/>
      <c r="N48" s="347"/>
      <c r="O48" s="347"/>
      <c r="P48" s="348"/>
      <c r="Q48" s="348"/>
      <c r="R48" s="348"/>
      <c r="S48" s="348"/>
      <c r="T48" s="378">
        <f aca="true" t="shared" si="24" ref="T48:T111">SUM(N48:S48)</f>
        <v>0</v>
      </c>
      <c r="U48" s="379">
        <f aca="true" t="shared" si="25" ref="U48:U111">IF(J48&lt;&gt;0,K48/J48,"")</f>
      </c>
    </row>
    <row r="49" spans="1:21" s="184" customFormat="1" ht="17.25" customHeight="1">
      <c r="A49" s="376" t="s">
        <v>357</v>
      </c>
      <c r="B49" s="377" t="s">
        <v>358</v>
      </c>
      <c r="C49" s="378">
        <f>SUM(C50:C55)</f>
        <v>518</v>
      </c>
      <c r="D49" s="378">
        <f aca="true" t="shared" si="26" ref="D49:D57">E49+F49</f>
        <v>1326</v>
      </c>
      <c r="E49" s="378">
        <f>SUM(E50:E55)</f>
        <v>511</v>
      </c>
      <c r="F49" s="378">
        <f>SUM(F50:F55)</f>
        <v>815</v>
      </c>
      <c r="G49" s="378">
        <f>SUM(G50:G55)</f>
        <v>2</v>
      </c>
      <c r="H49" s="378">
        <f>SUM(H50:H55)</f>
        <v>0</v>
      </c>
      <c r="I49" s="378">
        <f aca="true" t="shared" si="27" ref="I49:I57">J49+Q49+R49+S49</f>
        <v>1324</v>
      </c>
      <c r="J49" s="378">
        <f aca="true" t="shared" si="28" ref="J49:J57">SUM(K49,N49:P49)</f>
        <v>898</v>
      </c>
      <c r="K49" s="378">
        <f aca="true" t="shared" si="29" ref="K49:K57">L49+M49</f>
        <v>607</v>
      </c>
      <c r="L49" s="378">
        <f aca="true" t="shared" si="30" ref="L49:S49">SUM(L50:L55)</f>
        <v>596</v>
      </c>
      <c r="M49" s="378">
        <f t="shared" si="30"/>
        <v>11</v>
      </c>
      <c r="N49" s="378">
        <f t="shared" si="30"/>
        <v>291</v>
      </c>
      <c r="O49" s="378">
        <f t="shared" si="30"/>
        <v>0</v>
      </c>
      <c r="P49" s="378">
        <f t="shared" si="30"/>
        <v>0</v>
      </c>
      <c r="Q49" s="378">
        <f t="shared" si="30"/>
        <v>412</v>
      </c>
      <c r="R49" s="378">
        <f t="shared" si="30"/>
        <v>14</v>
      </c>
      <c r="S49" s="378">
        <f t="shared" si="30"/>
        <v>0</v>
      </c>
      <c r="T49" s="378">
        <f t="shared" si="24"/>
        <v>717</v>
      </c>
      <c r="U49" s="379">
        <f t="shared" si="25"/>
        <v>0.6759465478841871</v>
      </c>
    </row>
    <row r="50" spans="1:21" s="184" customFormat="1" ht="13.5" customHeight="1">
      <c r="A50" s="345">
        <v>1</v>
      </c>
      <c r="B50" s="346" t="s">
        <v>421</v>
      </c>
      <c r="C50" s="347">
        <v>65</v>
      </c>
      <c r="D50" s="378">
        <f t="shared" si="26"/>
        <v>65</v>
      </c>
      <c r="E50" s="347"/>
      <c r="F50" s="347">
        <v>65</v>
      </c>
      <c r="G50" s="347"/>
      <c r="H50" s="347"/>
      <c r="I50" s="378">
        <f t="shared" si="27"/>
        <v>65</v>
      </c>
      <c r="J50" s="378">
        <f t="shared" si="28"/>
        <v>65</v>
      </c>
      <c r="K50" s="378">
        <f t="shared" si="29"/>
        <v>65</v>
      </c>
      <c r="L50" s="347">
        <v>65</v>
      </c>
      <c r="M50" s="347"/>
      <c r="N50" s="347"/>
      <c r="O50" s="347"/>
      <c r="P50" s="348"/>
      <c r="Q50" s="348"/>
      <c r="R50" s="348"/>
      <c r="S50" s="348"/>
      <c r="T50" s="378">
        <f t="shared" si="24"/>
        <v>0</v>
      </c>
      <c r="U50" s="379">
        <f t="shared" si="25"/>
        <v>1</v>
      </c>
    </row>
    <row r="51" spans="1:21" s="184" customFormat="1" ht="13.5" customHeight="1">
      <c r="A51" s="345">
        <v>2</v>
      </c>
      <c r="B51" s="346" t="s">
        <v>422</v>
      </c>
      <c r="C51" s="347">
        <v>66</v>
      </c>
      <c r="D51" s="378">
        <f t="shared" si="26"/>
        <v>305</v>
      </c>
      <c r="E51" s="347">
        <v>159</v>
      </c>
      <c r="F51" s="347">
        <v>146</v>
      </c>
      <c r="G51" s="347">
        <v>1</v>
      </c>
      <c r="H51" s="347"/>
      <c r="I51" s="378">
        <f t="shared" si="27"/>
        <v>304</v>
      </c>
      <c r="J51" s="378">
        <f t="shared" si="28"/>
        <v>163</v>
      </c>
      <c r="K51" s="378">
        <f t="shared" si="29"/>
        <v>88</v>
      </c>
      <c r="L51" s="347">
        <v>84</v>
      </c>
      <c r="M51" s="347">
        <v>4</v>
      </c>
      <c r="N51" s="347">
        <v>75</v>
      </c>
      <c r="O51" s="347"/>
      <c r="P51" s="348"/>
      <c r="Q51" s="348">
        <v>139</v>
      </c>
      <c r="R51" s="348">
        <v>2</v>
      </c>
      <c r="S51" s="348"/>
      <c r="T51" s="378">
        <f t="shared" si="24"/>
        <v>216</v>
      </c>
      <c r="U51" s="379">
        <f t="shared" si="25"/>
        <v>0.5398773006134969</v>
      </c>
    </row>
    <row r="52" spans="1:21" s="184" customFormat="1" ht="13.5" customHeight="1">
      <c r="A52" s="345">
        <v>3</v>
      </c>
      <c r="B52" s="346" t="s">
        <v>423</v>
      </c>
      <c r="C52" s="347">
        <v>115</v>
      </c>
      <c r="D52" s="378">
        <f t="shared" si="26"/>
        <v>339</v>
      </c>
      <c r="E52" s="347">
        <v>195</v>
      </c>
      <c r="F52" s="347">
        <v>144</v>
      </c>
      <c r="G52" s="347"/>
      <c r="H52" s="347"/>
      <c r="I52" s="378">
        <f t="shared" si="27"/>
        <v>339</v>
      </c>
      <c r="J52" s="378">
        <f t="shared" si="28"/>
        <v>181</v>
      </c>
      <c r="K52" s="378">
        <f t="shared" si="29"/>
        <v>85</v>
      </c>
      <c r="L52" s="347">
        <v>84</v>
      </c>
      <c r="M52" s="347">
        <v>1</v>
      </c>
      <c r="N52" s="347">
        <v>96</v>
      </c>
      <c r="O52" s="347"/>
      <c r="P52" s="348"/>
      <c r="Q52" s="348">
        <v>158</v>
      </c>
      <c r="R52" s="348"/>
      <c r="S52" s="348"/>
      <c r="T52" s="378">
        <f t="shared" si="24"/>
        <v>254</v>
      </c>
      <c r="U52" s="379">
        <f t="shared" si="25"/>
        <v>0.4696132596685083</v>
      </c>
    </row>
    <row r="53" spans="1:21" s="184" customFormat="1" ht="13.5" customHeight="1">
      <c r="A53" s="345">
        <v>4</v>
      </c>
      <c r="B53" s="346" t="s">
        <v>424</v>
      </c>
      <c r="C53" s="347">
        <v>203</v>
      </c>
      <c r="D53" s="378">
        <f t="shared" si="26"/>
        <v>439</v>
      </c>
      <c r="E53" s="347">
        <v>116</v>
      </c>
      <c r="F53" s="347">
        <v>323</v>
      </c>
      <c r="G53" s="347">
        <v>1</v>
      </c>
      <c r="H53" s="347"/>
      <c r="I53" s="378">
        <f t="shared" si="27"/>
        <v>438</v>
      </c>
      <c r="J53" s="378">
        <f t="shared" si="28"/>
        <v>347</v>
      </c>
      <c r="K53" s="378">
        <f t="shared" si="29"/>
        <v>253</v>
      </c>
      <c r="L53" s="347">
        <v>249</v>
      </c>
      <c r="M53" s="347">
        <v>4</v>
      </c>
      <c r="N53" s="347">
        <v>94</v>
      </c>
      <c r="O53" s="347"/>
      <c r="P53" s="348"/>
      <c r="Q53" s="348">
        <v>79</v>
      </c>
      <c r="R53" s="348">
        <v>12</v>
      </c>
      <c r="S53" s="348"/>
      <c r="T53" s="378">
        <f t="shared" si="24"/>
        <v>185</v>
      </c>
      <c r="U53" s="379">
        <f t="shared" si="25"/>
        <v>0.729106628242075</v>
      </c>
    </row>
    <row r="54" spans="1:21" s="184" customFormat="1" ht="13.5" customHeight="1">
      <c r="A54" s="345">
        <v>5</v>
      </c>
      <c r="B54" s="346" t="s">
        <v>425</v>
      </c>
      <c r="C54" s="347">
        <v>69</v>
      </c>
      <c r="D54" s="378">
        <f t="shared" si="26"/>
        <v>178</v>
      </c>
      <c r="E54" s="347">
        <v>41</v>
      </c>
      <c r="F54" s="347">
        <v>137</v>
      </c>
      <c r="G54" s="347"/>
      <c r="H54" s="347"/>
      <c r="I54" s="378">
        <f t="shared" si="27"/>
        <v>178</v>
      </c>
      <c r="J54" s="378">
        <f t="shared" si="28"/>
        <v>142</v>
      </c>
      <c r="K54" s="378">
        <f t="shared" si="29"/>
        <v>116</v>
      </c>
      <c r="L54" s="347">
        <v>114</v>
      </c>
      <c r="M54" s="347">
        <v>2</v>
      </c>
      <c r="N54" s="347">
        <v>26</v>
      </c>
      <c r="O54" s="347"/>
      <c r="P54" s="348"/>
      <c r="Q54" s="348">
        <v>36</v>
      </c>
      <c r="R54" s="348"/>
      <c r="S54" s="348"/>
      <c r="T54" s="378">
        <f t="shared" si="24"/>
        <v>62</v>
      </c>
      <c r="U54" s="379">
        <f t="shared" si="25"/>
        <v>0.8169014084507042</v>
      </c>
    </row>
    <row r="55" spans="1:21" s="184" customFormat="1" ht="13.5" customHeight="1">
      <c r="A55" s="345" t="s">
        <v>9</v>
      </c>
      <c r="B55" s="346" t="s">
        <v>11</v>
      </c>
      <c r="C55" s="347"/>
      <c r="D55" s="378">
        <f t="shared" si="26"/>
        <v>0</v>
      </c>
      <c r="E55" s="347"/>
      <c r="F55" s="347"/>
      <c r="G55" s="347"/>
      <c r="H55" s="347"/>
      <c r="I55" s="378">
        <f t="shared" si="27"/>
        <v>0</v>
      </c>
      <c r="J55" s="378">
        <f t="shared" si="28"/>
        <v>0</v>
      </c>
      <c r="K55" s="378">
        <f t="shared" si="29"/>
        <v>0</v>
      </c>
      <c r="L55" s="347"/>
      <c r="M55" s="347"/>
      <c r="N55" s="347"/>
      <c r="O55" s="347"/>
      <c r="P55" s="348"/>
      <c r="Q55" s="348"/>
      <c r="R55" s="348"/>
      <c r="S55" s="348"/>
      <c r="T55" s="378">
        <f t="shared" si="24"/>
        <v>0</v>
      </c>
      <c r="U55" s="379">
        <f t="shared" si="25"/>
      </c>
    </row>
    <row r="56" spans="1:21" s="184" customFormat="1" ht="13.5" customHeight="1">
      <c r="A56" s="376" t="s">
        <v>359</v>
      </c>
      <c r="B56" s="377" t="s">
        <v>360</v>
      </c>
      <c r="C56" s="378">
        <f>SUM(C57:C66)</f>
        <v>1507</v>
      </c>
      <c r="D56" s="378">
        <f t="shared" si="26"/>
        <v>1793</v>
      </c>
      <c r="E56" s="378">
        <f>SUM(E57:E66)</f>
        <v>656</v>
      </c>
      <c r="F56" s="378">
        <f>SUM(F57:F66)</f>
        <v>1137</v>
      </c>
      <c r="G56" s="378">
        <f>SUM(G57:G66)</f>
        <v>10</v>
      </c>
      <c r="H56" s="378">
        <f>SUM(H57:H66)</f>
        <v>0</v>
      </c>
      <c r="I56" s="378">
        <f t="shared" si="27"/>
        <v>1783</v>
      </c>
      <c r="J56" s="378">
        <f t="shared" si="28"/>
        <v>1463</v>
      </c>
      <c r="K56" s="378">
        <f t="shared" si="29"/>
        <v>1057</v>
      </c>
      <c r="L56" s="378">
        <f aca="true" t="shared" si="31" ref="L56:S56">SUM(L57:L66)</f>
        <v>1033</v>
      </c>
      <c r="M56" s="378">
        <f t="shared" si="31"/>
        <v>24</v>
      </c>
      <c r="N56" s="378">
        <f t="shared" si="31"/>
        <v>404</v>
      </c>
      <c r="O56" s="378">
        <f t="shared" si="31"/>
        <v>2</v>
      </c>
      <c r="P56" s="378">
        <f t="shared" si="31"/>
        <v>0</v>
      </c>
      <c r="Q56" s="378">
        <f t="shared" si="31"/>
        <v>306</v>
      </c>
      <c r="R56" s="378">
        <f t="shared" si="31"/>
        <v>14</v>
      </c>
      <c r="S56" s="378">
        <f t="shared" si="31"/>
        <v>0</v>
      </c>
      <c r="T56" s="378">
        <f t="shared" si="24"/>
        <v>726</v>
      </c>
      <c r="U56" s="379">
        <f t="shared" si="25"/>
        <v>0.722488038277512</v>
      </c>
    </row>
    <row r="57" spans="1:21" s="184" customFormat="1" ht="13.5" customHeight="1">
      <c r="A57" s="345">
        <v>1</v>
      </c>
      <c r="B57" s="346" t="s">
        <v>460</v>
      </c>
      <c r="C57" s="347">
        <v>127</v>
      </c>
      <c r="D57" s="378">
        <f t="shared" si="26"/>
        <v>195</v>
      </c>
      <c r="E57" s="347">
        <v>82</v>
      </c>
      <c r="F57" s="347">
        <v>113</v>
      </c>
      <c r="G57" s="347">
        <v>0</v>
      </c>
      <c r="H57" s="347"/>
      <c r="I57" s="378">
        <f t="shared" si="27"/>
        <v>195</v>
      </c>
      <c r="J57" s="378">
        <f t="shared" si="28"/>
        <v>139</v>
      </c>
      <c r="K57" s="378">
        <f t="shared" si="29"/>
        <v>113</v>
      </c>
      <c r="L57" s="347">
        <v>111</v>
      </c>
      <c r="M57" s="347">
        <v>2</v>
      </c>
      <c r="N57" s="347">
        <v>26</v>
      </c>
      <c r="O57" s="347">
        <v>0</v>
      </c>
      <c r="P57" s="348"/>
      <c r="Q57" s="348">
        <v>48</v>
      </c>
      <c r="R57" s="348">
        <v>8</v>
      </c>
      <c r="S57" s="348"/>
      <c r="T57" s="378">
        <f t="shared" si="24"/>
        <v>82</v>
      </c>
      <c r="U57" s="379">
        <f t="shared" si="25"/>
        <v>0.8129496402877698</v>
      </c>
    </row>
    <row r="58" spans="1:21" s="184" customFormat="1" ht="13.5" customHeight="1">
      <c r="A58" s="345">
        <v>2</v>
      </c>
      <c r="B58" s="346" t="s">
        <v>426</v>
      </c>
      <c r="C58" s="347">
        <v>193</v>
      </c>
      <c r="D58" s="378">
        <f aca="true" t="shared" si="32" ref="D58:D65">E58+F58</f>
        <v>236</v>
      </c>
      <c r="E58" s="347">
        <v>78</v>
      </c>
      <c r="F58" s="347">
        <v>158</v>
      </c>
      <c r="G58" s="347">
        <v>5</v>
      </c>
      <c r="H58" s="347"/>
      <c r="I58" s="378">
        <f aca="true" t="shared" si="33" ref="I58:I65">J58+Q58+R58+S58</f>
        <v>231</v>
      </c>
      <c r="J58" s="378">
        <f aca="true" t="shared" si="34" ref="J58:J65">SUM(K58,N58:P58)</f>
        <v>217</v>
      </c>
      <c r="K58" s="378">
        <f aca="true" t="shared" si="35" ref="K58:K65">L58+M58</f>
        <v>147</v>
      </c>
      <c r="L58" s="347">
        <v>146</v>
      </c>
      <c r="M58" s="347">
        <v>1</v>
      </c>
      <c r="N58" s="347">
        <v>70</v>
      </c>
      <c r="O58" s="347">
        <v>0</v>
      </c>
      <c r="P58" s="348"/>
      <c r="Q58" s="348">
        <v>14</v>
      </c>
      <c r="R58" s="348">
        <v>0</v>
      </c>
      <c r="S58" s="348"/>
      <c r="T58" s="378">
        <f t="shared" si="24"/>
        <v>84</v>
      </c>
      <c r="U58" s="379">
        <f t="shared" si="25"/>
        <v>0.6774193548387096</v>
      </c>
    </row>
    <row r="59" spans="1:21" s="184" customFormat="1" ht="13.5" customHeight="1">
      <c r="A59" s="345">
        <v>3</v>
      </c>
      <c r="B59" s="346" t="s">
        <v>428</v>
      </c>
      <c r="C59" s="347">
        <v>179</v>
      </c>
      <c r="D59" s="378">
        <f t="shared" si="32"/>
        <v>210</v>
      </c>
      <c r="E59" s="347">
        <v>47</v>
      </c>
      <c r="F59" s="347">
        <v>163</v>
      </c>
      <c r="G59" s="347">
        <v>3</v>
      </c>
      <c r="H59" s="347"/>
      <c r="I59" s="378">
        <f t="shared" si="33"/>
        <v>207</v>
      </c>
      <c r="J59" s="378">
        <f t="shared" si="34"/>
        <v>198</v>
      </c>
      <c r="K59" s="378">
        <f t="shared" si="35"/>
        <v>160</v>
      </c>
      <c r="L59" s="347">
        <v>160</v>
      </c>
      <c r="M59" s="347">
        <v>0</v>
      </c>
      <c r="N59" s="347">
        <v>37</v>
      </c>
      <c r="O59" s="347">
        <v>1</v>
      </c>
      <c r="P59" s="348"/>
      <c r="Q59" s="348">
        <v>9</v>
      </c>
      <c r="R59" s="348">
        <v>0</v>
      </c>
      <c r="S59" s="348"/>
      <c r="T59" s="378">
        <f t="shared" si="24"/>
        <v>47</v>
      </c>
      <c r="U59" s="379">
        <f t="shared" si="25"/>
        <v>0.8080808080808081</v>
      </c>
    </row>
    <row r="60" spans="1:21" s="184" customFormat="1" ht="13.5" customHeight="1">
      <c r="A60" s="345">
        <v>4</v>
      </c>
      <c r="B60" s="346" t="s">
        <v>431</v>
      </c>
      <c r="C60" s="347"/>
      <c r="D60" s="378">
        <f t="shared" si="32"/>
        <v>1</v>
      </c>
      <c r="E60" s="347">
        <v>1</v>
      </c>
      <c r="F60" s="347">
        <v>0</v>
      </c>
      <c r="G60" s="347">
        <v>0</v>
      </c>
      <c r="H60" s="347"/>
      <c r="I60" s="378">
        <f t="shared" si="33"/>
        <v>1</v>
      </c>
      <c r="J60" s="378">
        <f t="shared" si="34"/>
        <v>0</v>
      </c>
      <c r="K60" s="378">
        <f t="shared" si="35"/>
        <v>0</v>
      </c>
      <c r="L60" s="347">
        <v>0</v>
      </c>
      <c r="M60" s="347">
        <v>0</v>
      </c>
      <c r="N60" s="347">
        <v>0</v>
      </c>
      <c r="O60" s="347">
        <v>0</v>
      </c>
      <c r="P60" s="348">
        <v>0</v>
      </c>
      <c r="Q60" s="348">
        <v>1</v>
      </c>
      <c r="R60" s="348">
        <v>0</v>
      </c>
      <c r="S60" s="348">
        <v>0</v>
      </c>
      <c r="T60" s="378">
        <f t="shared" si="24"/>
        <v>1</v>
      </c>
      <c r="U60" s="379">
        <f t="shared" si="25"/>
      </c>
    </row>
    <row r="61" spans="1:21" s="184" customFormat="1" ht="13.5" customHeight="1">
      <c r="A61" s="345">
        <v>5</v>
      </c>
      <c r="B61" s="346" t="s">
        <v>427</v>
      </c>
      <c r="C61" s="347">
        <v>53</v>
      </c>
      <c r="D61" s="378">
        <f t="shared" si="32"/>
        <v>78</v>
      </c>
      <c r="E61" s="347">
        <v>18</v>
      </c>
      <c r="F61" s="347">
        <v>60</v>
      </c>
      <c r="G61" s="347">
        <v>0</v>
      </c>
      <c r="H61" s="347"/>
      <c r="I61" s="378">
        <f t="shared" si="33"/>
        <v>78</v>
      </c>
      <c r="J61" s="378">
        <f t="shared" si="34"/>
        <v>70</v>
      </c>
      <c r="K61" s="378">
        <f t="shared" si="35"/>
        <v>50</v>
      </c>
      <c r="L61" s="347">
        <v>47</v>
      </c>
      <c r="M61" s="347">
        <v>3</v>
      </c>
      <c r="N61" s="347">
        <v>20</v>
      </c>
      <c r="O61" s="347">
        <v>0</v>
      </c>
      <c r="P61" s="348"/>
      <c r="Q61" s="348">
        <v>8</v>
      </c>
      <c r="R61" s="348">
        <v>0</v>
      </c>
      <c r="S61" s="348"/>
      <c r="T61" s="378">
        <f t="shared" si="24"/>
        <v>28</v>
      </c>
      <c r="U61" s="379">
        <f t="shared" si="25"/>
        <v>0.7142857142857143</v>
      </c>
    </row>
    <row r="62" spans="1:21" s="184" customFormat="1" ht="13.5" customHeight="1">
      <c r="A62" s="345">
        <v>6</v>
      </c>
      <c r="B62" s="346" t="s">
        <v>429</v>
      </c>
      <c r="C62" s="347">
        <v>296</v>
      </c>
      <c r="D62" s="378">
        <f t="shared" si="32"/>
        <v>325</v>
      </c>
      <c r="E62" s="347">
        <v>165</v>
      </c>
      <c r="F62" s="347">
        <v>160</v>
      </c>
      <c r="G62" s="347">
        <v>0</v>
      </c>
      <c r="H62" s="347"/>
      <c r="I62" s="378">
        <f t="shared" si="33"/>
        <v>325</v>
      </c>
      <c r="J62" s="378">
        <f t="shared" si="34"/>
        <v>216</v>
      </c>
      <c r="K62" s="378">
        <f t="shared" si="35"/>
        <v>147</v>
      </c>
      <c r="L62" s="347">
        <v>144</v>
      </c>
      <c r="M62" s="347">
        <v>3</v>
      </c>
      <c r="N62" s="347">
        <v>69</v>
      </c>
      <c r="O62" s="347">
        <v>0</v>
      </c>
      <c r="P62" s="348"/>
      <c r="Q62" s="348">
        <v>105</v>
      </c>
      <c r="R62" s="348">
        <v>4</v>
      </c>
      <c r="S62" s="348"/>
      <c r="T62" s="378">
        <f t="shared" si="24"/>
        <v>178</v>
      </c>
      <c r="U62" s="379">
        <f t="shared" si="25"/>
        <v>0.6805555555555556</v>
      </c>
    </row>
    <row r="63" spans="1:21" s="184" customFormat="1" ht="13.5" customHeight="1">
      <c r="A63" s="345">
        <v>7</v>
      </c>
      <c r="B63" s="346" t="s">
        <v>433</v>
      </c>
      <c r="C63" s="347">
        <v>257</v>
      </c>
      <c r="D63" s="378">
        <f t="shared" si="32"/>
        <v>291</v>
      </c>
      <c r="E63" s="347">
        <v>112</v>
      </c>
      <c r="F63" s="347">
        <v>179</v>
      </c>
      <c r="G63" s="347">
        <v>2</v>
      </c>
      <c r="H63" s="347"/>
      <c r="I63" s="378">
        <f t="shared" si="33"/>
        <v>289</v>
      </c>
      <c r="J63" s="378">
        <f t="shared" si="34"/>
        <v>237</v>
      </c>
      <c r="K63" s="378">
        <f t="shared" si="35"/>
        <v>188</v>
      </c>
      <c r="L63" s="347">
        <v>180</v>
      </c>
      <c r="M63" s="347">
        <v>8</v>
      </c>
      <c r="N63" s="347">
        <v>48</v>
      </c>
      <c r="O63" s="347">
        <v>1</v>
      </c>
      <c r="P63" s="348">
        <v>0</v>
      </c>
      <c r="Q63" s="348">
        <v>51</v>
      </c>
      <c r="R63" s="348">
        <v>1</v>
      </c>
      <c r="S63" s="348"/>
      <c r="T63" s="378">
        <f t="shared" si="24"/>
        <v>101</v>
      </c>
      <c r="U63" s="379">
        <f t="shared" si="25"/>
        <v>0.7932489451476793</v>
      </c>
    </row>
    <row r="64" spans="1:21" s="184" customFormat="1" ht="13.5" customHeight="1">
      <c r="A64" s="345">
        <v>8</v>
      </c>
      <c r="B64" s="346" t="s">
        <v>432</v>
      </c>
      <c r="C64" s="347">
        <v>91</v>
      </c>
      <c r="D64" s="378">
        <f t="shared" si="32"/>
        <v>107</v>
      </c>
      <c r="E64" s="347">
        <v>23</v>
      </c>
      <c r="F64" s="347">
        <v>84</v>
      </c>
      <c r="G64" s="347">
        <v>0</v>
      </c>
      <c r="H64" s="347"/>
      <c r="I64" s="378">
        <f t="shared" si="33"/>
        <v>107</v>
      </c>
      <c r="J64" s="378">
        <f t="shared" si="34"/>
        <v>103</v>
      </c>
      <c r="K64" s="378">
        <f t="shared" si="35"/>
        <v>70</v>
      </c>
      <c r="L64" s="347">
        <v>68</v>
      </c>
      <c r="M64" s="347">
        <v>2</v>
      </c>
      <c r="N64" s="347">
        <v>33</v>
      </c>
      <c r="O64" s="347">
        <v>0</v>
      </c>
      <c r="P64" s="348">
        <v>0</v>
      </c>
      <c r="Q64" s="348">
        <v>4</v>
      </c>
      <c r="R64" s="348">
        <v>0</v>
      </c>
      <c r="S64" s="348">
        <v>0</v>
      </c>
      <c r="T64" s="378">
        <f t="shared" si="24"/>
        <v>37</v>
      </c>
      <c r="U64" s="379">
        <f t="shared" si="25"/>
        <v>0.6796116504854369</v>
      </c>
    </row>
    <row r="65" spans="1:21" s="184" customFormat="1" ht="13.5" customHeight="1">
      <c r="A65" s="345">
        <v>9</v>
      </c>
      <c r="B65" s="346" t="s">
        <v>430</v>
      </c>
      <c r="C65" s="347">
        <v>311</v>
      </c>
      <c r="D65" s="378">
        <f t="shared" si="32"/>
        <v>350</v>
      </c>
      <c r="E65" s="347">
        <v>130</v>
      </c>
      <c r="F65" s="347">
        <v>220</v>
      </c>
      <c r="G65" s="347">
        <v>0</v>
      </c>
      <c r="H65" s="347"/>
      <c r="I65" s="378">
        <f t="shared" si="33"/>
        <v>350</v>
      </c>
      <c r="J65" s="378">
        <f t="shared" si="34"/>
        <v>283</v>
      </c>
      <c r="K65" s="378">
        <f t="shared" si="35"/>
        <v>182</v>
      </c>
      <c r="L65" s="347">
        <v>177</v>
      </c>
      <c r="M65" s="347">
        <v>5</v>
      </c>
      <c r="N65" s="347">
        <v>101</v>
      </c>
      <c r="O65" s="347">
        <v>0</v>
      </c>
      <c r="P65" s="348">
        <v>0</v>
      </c>
      <c r="Q65" s="348">
        <v>66</v>
      </c>
      <c r="R65" s="348">
        <v>1</v>
      </c>
      <c r="S65" s="348"/>
      <c r="T65" s="378">
        <f t="shared" si="24"/>
        <v>168</v>
      </c>
      <c r="U65" s="379">
        <f t="shared" si="25"/>
        <v>0.6431095406360424</v>
      </c>
    </row>
    <row r="66" spans="1:21" s="184" customFormat="1" ht="13.5" customHeight="1">
      <c r="A66" s="345" t="s">
        <v>9</v>
      </c>
      <c r="B66" s="346"/>
      <c r="C66" s="347"/>
      <c r="D66" s="378"/>
      <c r="E66" s="347"/>
      <c r="F66" s="347"/>
      <c r="G66" s="347"/>
      <c r="H66" s="347"/>
      <c r="I66" s="378"/>
      <c r="J66" s="378"/>
      <c r="K66" s="378"/>
      <c r="L66" s="347"/>
      <c r="M66" s="347"/>
      <c r="N66" s="347"/>
      <c r="O66" s="347"/>
      <c r="P66" s="348"/>
      <c r="Q66" s="348"/>
      <c r="R66" s="348"/>
      <c r="S66" s="348"/>
      <c r="T66" s="378">
        <f t="shared" si="24"/>
        <v>0</v>
      </c>
      <c r="U66" s="379">
        <f t="shared" si="25"/>
      </c>
    </row>
    <row r="67" spans="1:21" s="184" customFormat="1" ht="17.25" customHeight="1">
      <c r="A67" s="376" t="s">
        <v>361</v>
      </c>
      <c r="B67" s="377" t="s">
        <v>362</v>
      </c>
      <c r="C67" s="378">
        <f>SUM(C68:C76)</f>
        <v>1829</v>
      </c>
      <c r="D67" s="378">
        <f>E67+F67</f>
        <v>1829</v>
      </c>
      <c r="E67" s="378">
        <f>SUM(E68:E76)</f>
        <v>831</v>
      </c>
      <c r="F67" s="378">
        <f>SUM(F68:F76)</f>
        <v>998</v>
      </c>
      <c r="G67" s="378">
        <f>SUM(G68:G76)</f>
        <v>7</v>
      </c>
      <c r="H67" s="378">
        <f>SUM(H68:H76)</f>
        <v>0</v>
      </c>
      <c r="I67" s="378">
        <f>J67+Q67+R67+S67</f>
        <v>1822</v>
      </c>
      <c r="J67" s="378">
        <f>SUM(K67,N67:P67)</f>
        <v>1340</v>
      </c>
      <c r="K67" s="378">
        <f>L67+M67</f>
        <v>772</v>
      </c>
      <c r="L67" s="378">
        <f aca="true" t="shared" si="36" ref="L67:S67">SUM(L68:L76)</f>
        <v>747</v>
      </c>
      <c r="M67" s="378">
        <f t="shared" si="36"/>
        <v>25</v>
      </c>
      <c r="N67" s="378">
        <f t="shared" si="36"/>
        <v>568</v>
      </c>
      <c r="O67" s="378">
        <f t="shared" si="36"/>
        <v>0</v>
      </c>
      <c r="P67" s="378">
        <f t="shared" si="36"/>
        <v>0</v>
      </c>
      <c r="Q67" s="378">
        <f t="shared" si="36"/>
        <v>470</v>
      </c>
      <c r="R67" s="378">
        <f t="shared" si="36"/>
        <v>12</v>
      </c>
      <c r="S67" s="378">
        <f t="shared" si="36"/>
        <v>0</v>
      </c>
      <c r="T67" s="378">
        <f t="shared" si="24"/>
        <v>1050</v>
      </c>
      <c r="U67" s="379">
        <f t="shared" si="25"/>
        <v>0.5761194029850746</v>
      </c>
    </row>
    <row r="68" spans="1:21" s="184" customFormat="1" ht="13.5" customHeight="1">
      <c r="A68" s="345">
        <v>1</v>
      </c>
      <c r="B68" s="346" t="s">
        <v>434</v>
      </c>
      <c r="C68" s="347">
        <v>279</v>
      </c>
      <c r="D68" s="378">
        <f>E68+F68</f>
        <v>279</v>
      </c>
      <c r="E68" s="347">
        <f>168-50</f>
        <v>118</v>
      </c>
      <c r="F68" s="347">
        <v>161</v>
      </c>
      <c r="G68" s="347">
        <v>2</v>
      </c>
      <c r="H68" s="347"/>
      <c r="I68" s="378">
        <f>J68+Q68+R68+S68</f>
        <v>277</v>
      </c>
      <c r="J68" s="378">
        <f>SUM(K68,N68:P68)</f>
        <v>247</v>
      </c>
      <c r="K68" s="378">
        <f>L68+M68</f>
        <v>127</v>
      </c>
      <c r="L68" s="347">
        <v>126</v>
      </c>
      <c r="M68" s="347">
        <v>1</v>
      </c>
      <c r="N68" s="347">
        <v>120</v>
      </c>
      <c r="O68" s="347"/>
      <c r="P68" s="348"/>
      <c r="Q68" s="348">
        <v>30</v>
      </c>
      <c r="R68" s="348"/>
      <c r="S68" s="348"/>
      <c r="T68" s="378">
        <f t="shared" si="24"/>
        <v>150</v>
      </c>
      <c r="U68" s="379">
        <f t="shared" si="25"/>
        <v>0.5141700404858299</v>
      </c>
    </row>
    <row r="69" spans="1:21" s="184" customFormat="1" ht="13.5" customHeight="1">
      <c r="A69" s="345">
        <v>2</v>
      </c>
      <c r="B69" s="346" t="s">
        <v>435</v>
      </c>
      <c r="C69" s="347">
        <v>241</v>
      </c>
      <c r="D69" s="378">
        <f aca="true" t="shared" si="37" ref="D69:D75">E69+F69</f>
        <v>241</v>
      </c>
      <c r="E69" s="347">
        <f>82-9</f>
        <v>73</v>
      </c>
      <c r="F69" s="347">
        <v>168</v>
      </c>
      <c r="G69" s="347"/>
      <c r="H69" s="347"/>
      <c r="I69" s="378">
        <f aca="true" t="shared" si="38" ref="I69:I75">J69+Q69+R69+S69</f>
        <v>241</v>
      </c>
      <c r="J69" s="378">
        <f aca="true" t="shared" si="39" ref="J69:J75">SUM(K69,N69:P69)</f>
        <v>207</v>
      </c>
      <c r="K69" s="378">
        <f aca="true" t="shared" si="40" ref="K69:K75">L69+M69</f>
        <v>111</v>
      </c>
      <c r="L69" s="347">
        <v>106</v>
      </c>
      <c r="M69" s="347">
        <v>5</v>
      </c>
      <c r="N69" s="347">
        <v>96</v>
      </c>
      <c r="O69" s="347"/>
      <c r="P69" s="348"/>
      <c r="Q69" s="348">
        <v>31</v>
      </c>
      <c r="R69" s="348">
        <v>3</v>
      </c>
      <c r="S69" s="348"/>
      <c r="T69" s="378">
        <f t="shared" si="24"/>
        <v>130</v>
      </c>
      <c r="U69" s="379">
        <f t="shared" si="25"/>
        <v>0.5362318840579711</v>
      </c>
    </row>
    <row r="70" spans="1:21" s="184" customFormat="1" ht="13.5" customHeight="1">
      <c r="A70" s="345">
        <v>3</v>
      </c>
      <c r="B70" s="346" t="s">
        <v>436</v>
      </c>
      <c r="C70" s="347">
        <v>220</v>
      </c>
      <c r="D70" s="378">
        <f t="shared" si="37"/>
        <v>220</v>
      </c>
      <c r="E70" s="347">
        <v>112</v>
      </c>
      <c r="F70" s="347">
        <v>108</v>
      </c>
      <c r="G70" s="347"/>
      <c r="H70" s="347"/>
      <c r="I70" s="378">
        <f t="shared" si="38"/>
        <v>220</v>
      </c>
      <c r="J70" s="378">
        <f t="shared" si="39"/>
        <v>159</v>
      </c>
      <c r="K70" s="378">
        <f t="shared" si="40"/>
        <v>77</v>
      </c>
      <c r="L70" s="347">
        <v>73</v>
      </c>
      <c r="M70" s="347">
        <v>4</v>
      </c>
      <c r="N70" s="347">
        <v>82</v>
      </c>
      <c r="O70" s="347"/>
      <c r="P70" s="348"/>
      <c r="Q70" s="348">
        <v>61</v>
      </c>
      <c r="R70" s="348"/>
      <c r="S70" s="348"/>
      <c r="T70" s="378">
        <f t="shared" si="24"/>
        <v>143</v>
      </c>
      <c r="U70" s="379">
        <f t="shared" si="25"/>
        <v>0.48427672955974843</v>
      </c>
    </row>
    <row r="71" spans="1:21" s="184" customFormat="1" ht="13.5" customHeight="1">
      <c r="A71" s="345">
        <v>4</v>
      </c>
      <c r="B71" s="346" t="s">
        <v>437</v>
      </c>
      <c r="C71" s="347">
        <v>357</v>
      </c>
      <c r="D71" s="378">
        <f t="shared" si="37"/>
        <v>357</v>
      </c>
      <c r="E71" s="347">
        <f>176-2</f>
        <v>174</v>
      </c>
      <c r="F71" s="347">
        <v>183</v>
      </c>
      <c r="G71" s="347"/>
      <c r="H71" s="347"/>
      <c r="I71" s="378">
        <f t="shared" si="38"/>
        <v>357</v>
      </c>
      <c r="J71" s="378">
        <f t="shared" si="39"/>
        <v>231</v>
      </c>
      <c r="K71" s="378">
        <f t="shared" si="40"/>
        <v>151</v>
      </c>
      <c r="L71" s="347">
        <v>143</v>
      </c>
      <c r="M71" s="347">
        <v>8</v>
      </c>
      <c r="N71" s="347">
        <v>80</v>
      </c>
      <c r="O71" s="347"/>
      <c r="P71" s="348"/>
      <c r="Q71" s="348">
        <v>124</v>
      </c>
      <c r="R71" s="348">
        <v>2</v>
      </c>
      <c r="S71" s="348"/>
      <c r="T71" s="378">
        <f t="shared" si="24"/>
        <v>206</v>
      </c>
      <c r="U71" s="379">
        <f t="shared" si="25"/>
        <v>0.6536796536796536</v>
      </c>
    </row>
    <row r="72" spans="1:21" s="184" customFormat="1" ht="13.5" customHeight="1">
      <c r="A72" s="345">
        <v>5</v>
      </c>
      <c r="B72" s="346" t="s">
        <v>438</v>
      </c>
      <c r="C72" s="347">
        <v>177</v>
      </c>
      <c r="D72" s="378">
        <f t="shared" si="37"/>
        <v>177</v>
      </c>
      <c r="E72" s="347">
        <f>97-3</f>
        <v>94</v>
      </c>
      <c r="F72" s="347">
        <v>83</v>
      </c>
      <c r="G72" s="347"/>
      <c r="H72" s="347"/>
      <c r="I72" s="378">
        <f t="shared" si="38"/>
        <v>177</v>
      </c>
      <c r="J72" s="378">
        <f t="shared" si="39"/>
        <v>115</v>
      </c>
      <c r="K72" s="378">
        <f t="shared" si="40"/>
        <v>60</v>
      </c>
      <c r="L72" s="347">
        <v>58</v>
      </c>
      <c r="M72" s="347">
        <v>2</v>
      </c>
      <c r="N72" s="347">
        <v>55</v>
      </c>
      <c r="O72" s="347"/>
      <c r="P72" s="348"/>
      <c r="Q72" s="348">
        <v>62</v>
      </c>
      <c r="R72" s="348"/>
      <c r="S72" s="348"/>
      <c r="T72" s="378">
        <f t="shared" si="24"/>
        <v>117</v>
      </c>
      <c r="U72" s="379">
        <f t="shared" si="25"/>
        <v>0.5217391304347826</v>
      </c>
    </row>
    <row r="73" spans="1:21" s="184" customFormat="1" ht="13.5" customHeight="1">
      <c r="A73" s="345">
        <v>6</v>
      </c>
      <c r="B73" s="346" t="s">
        <v>439</v>
      </c>
      <c r="C73" s="347">
        <v>275</v>
      </c>
      <c r="D73" s="378">
        <f t="shared" si="37"/>
        <v>275</v>
      </c>
      <c r="E73" s="347">
        <f>129-3</f>
        <v>126</v>
      </c>
      <c r="F73" s="347">
        <v>149</v>
      </c>
      <c r="G73" s="347">
        <v>1</v>
      </c>
      <c r="H73" s="347"/>
      <c r="I73" s="378">
        <f t="shared" si="38"/>
        <v>274</v>
      </c>
      <c r="J73" s="378">
        <f t="shared" si="39"/>
        <v>185</v>
      </c>
      <c r="K73" s="378">
        <f t="shared" si="40"/>
        <v>111</v>
      </c>
      <c r="L73" s="347">
        <v>109</v>
      </c>
      <c r="M73" s="347">
        <v>2</v>
      </c>
      <c r="N73" s="347">
        <v>74</v>
      </c>
      <c r="O73" s="347"/>
      <c r="P73" s="348"/>
      <c r="Q73" s="348">
        <v>88</v>
      </c>
      <c r="R73" s="348">
        <v>1</v>
      </c>
      <c r="S73" s="348"/>
      <c r="T73" s="378">
        <f t="shared" si="24"/>
        <v>163</v>
      </c>
      <c r="U73" s="379">
        <f t="shared" si="25"/>
        <v>0.6</v>
      </c>
    </row>
    <row r="74" spans="1:21" s="184" customFormat="1" ht="13.5" customHeight="1">
      <c r="A74" s="345">
        <v>7</v>
      </c>
      <c r="B74" s="346" t="s">
        <v>440</v>
      </c>
      <c r="C74" s="347">
        <v>9</v>
      </c>
      <c r="D74" s="378">
        <f t="shared" si="37"/>
        <v>9</v>
      </c>
      <c r="E74" s="347"/>
      <c r="F74" s="347">
        <v>9</v>
      </c>
      <c r="G74" s="347"/>
      <c r="H74" s="347"/>
      <c r="I74" s="378">
        <f t="shared" si="38"/>
        <v>9</v>
      </c>
      <c r="J74" s="378">
        <f t="shared" si="39"/>
        <v>9</v>
      </c>
      <c r="K74" s="378">
        <f t="shared" si="40"/>
        <v>9</v>
      </c>
      <c r="L74" s="347">
        <v>9</v>
      </c>
      <c r="M74" s="347"/>
      <c r="N74" s="347">
        <v>0</v>
      </c>
      <c r="O74" s="347"/>
      <c r="P74" s="348"/>
      <c r="Q74" s="348">
        <v>0</v>
      </c>
      <c r="R74" s="348"/>
      <c r="S74" s="348"/>
      <c r="T74" s="378">
        <f t="shared" si="24"/>
        <v>0</v>
      </c>
      <c r="U74" s="379">
        <f t="shared" si="25"/>
        <v>1</v>
      </c>
    </row>
    <row r="75" spans="1:21" s="184" customFormat="1" ht="13.5" customHeight="1">
      <c r="A75" s="345">
        <v>8</v>
      </c>
      <c r="B75" s="346" t="s">
        <v>441</v>
      </c>
      <c r="C75" s="347">
        <v>271</v>
      </c>
      <c r="D75" s="378">
        <f t="shared" si="37"/>
        <v>271</v>
      </c>
      <c r="E75" s="347">
        <v>134</v>
      </c>
      <c r="F75" s="347">
        <v>137</v>
      </c>
      <c r="G75" s="347">
        <v>4</v>
      </c>
      <c r="H75" s="347"/>
      <c r="I75" s="378">
        <f t="shared" si="38"/>
        <v>267</v>
      </c>
      <c r="J75" s="378">
        <f t="shared" si="39"/>
        <v>187</v>
      </c>
      <c r="K75" s="378">
        <f t="shared" si="40"/>
        <v>126</v>
      </c>
      <c r="L75" s="347">
        <v>123</v>
      </c>
      <c r="M75" s="347">
        <v>3</v>
      </c>
      <c r="N75" s="347">
        <v>61</v>
      </c>
      <c r="O75" s="347"/>
      <c r="P75" s="348"/>
      <c r="Q75" s="348">
        <v>74</v>
      </c>
      <c r="R75" s="348">
        <v>6</v>
      </c>
      <c r="S75" s="348"/>
      <c r="T75" s="378">
        <f t="shared" si="24"/>
        <v>141</v>
      </c>
      <c r="U75" s="379">
        <f t="shared" si="25"/>
        <v>0.6737967914438503</v>
      </c>
    </row>
    <row r="76" spans="1:21" s="184" customFormat="1" ht="13.5" customHeight="1">
      <c r="A76" s="345" t="s">
        <v>9</v>
      </c>
      <c r="B76" s="346" t="s">
        <v>11</v>
      </c>
      <c r="C76" s="347"/>
      <c r="D76" s="378">
        <f aca="true" t="shared" si="41" ref="D76:D83">E76+F76</f>
        <v>0</v>
      </c>
      <c r="E76" s="347"/>
      <c r="F76" s="347"/>
      <c r="G76" s="347"/>
      <c r="H76" s="347"/>
      <c r="I76" s="378">
        <f aca="true" t="shared" si="42" ref="I76:I83">J76+Q76+R76+S76</f>
        <v>0</v>
      </c>
      <c r="J76" s="378">
        <f aca="true" t="shared" si="43" ref="J76:J83">SUM(K76,N76:P76)</f>
        <v>0</v>
      </c>
      <c r="K76" s="378">
        <f aca="true" t="shared" si="44" ref="K76:K83">L76+M76</f>
        <v>0</v>
      </c>
      <c r="L76" s="347"/>
      <c r="M76" s="347"/>
      <c r="N76" s="347"/>
      <c r="O76" s="347"/>
      <c r="P76" s="348"/>
      <c r="Q76" s="348"/>
      <c r="R76" s="348"/>
      <c r="S76" s="348"/>
      <c r="T76" s="378">
        <f t="shared" si="24"/>
        <v>0</v>
      </c>
      <c r="U76" s="379">
        <f t="shared" si="25"/>
      </c>
    </row>
    <row r="77" spans="1:21" s="184" customFormat="1" ht="13.5" customHeight="1">
      <c r="A77" s="376" t="s">
        <v>363</v>
      </c>
      <c r="B77" s="377" t="s">
        <v>364</v>
      </c>
      <c r="C77" s="378">
        <f>SUM(C78:C84)</f>
        <v>1470</v>
      </c>
      <c r="D77" s="378">
        <f t="shared" si="41"/>
        <v>1547</v>
      </c>
      <c r="E77" s="378">
        <f>SUM(E78:E84)</f>
        <v>513</v>
      </c>
      <c r="F77" s="378">
        <f>SUM(F78:F84)</f>
        <v>1034</v>
      </c>
      <c r="G77" s="378">
        <f>SUM(G78:G84)</f>
        <v>9</v>
      </c>
      <c r="H77" s="378">
        <f>SUM(H78:H84)</f>
        <v>0</v>
      </c>
      <c r="I77" s="378">
        <f t="shared" si="42"/>
        <v>1538</v>
      </c>
      <c r="J77" s="378">
        <f t="shared" si="43"/>
        <v>1364</v>
      </c>
      <c r="K77" s="378">
        <f t="shared" si="44"/>
        <v>796</v>
      </c>
      <c r="L77" s="378">
        <f aca="true" t="shared" si="45" ref="L77:S77">SUM(L78:L84)</f>
        <v>789</v>
      </c>
      <c r="M77" s="378">
        <f t="shared" si="45"/>
        <v>7</v>
      </c>
      <c r="N77" s="378">
        <f t="shared" si="45"/>
        <v>565</v>
      </c>
      <c r="O77" s="378">
        <f t="shared" si="45"/>
        <v>3</v>
      </c>
      <c r="P77" s="378">
        <f t="shared" si="45"/>
        <v>0</v>
      </c>
      <c r="Q77" s="378">
        <f t="shared" si="45"/>
        <v>174</v>
      </c>
      <c r="R77" s="378">
        <f t="shared" si="45"/>
        <v>0</v>
      </c>
      <c r="S77" s="378">
        <f t="shared" si="45"/>
        <v>0</v>
      </c>
      <c r="T77" s="378">
        <f t="shared" si="24"/>
        <v>742</v>
      </c>
      <c r="U77" s="379">
        <f t="shared" si="25"/>
        <v>0.5835777126099707</v>
      </c>
    </row>
    <row r="78" spans="1:21" s="184" customFormat="1" ht="13.5" customHeight="1">
      <c r="A78" s="345" t="s">
        <v>13</v>
      </c>
      <c r="B78" s="346" t="s">
        <v>442</v>
      </c>
      <c r="C78" s="347">
        <v>49</v>
      </c>
      <c r="D78" s="378">
        <f t="shared" si="41"/>
        <v>64</v>
      </c>
      <c r="E78" s="347">
        <v>22</v>
      </c>
      <c r="F78" s="347">
        <v>42</v>
      </c>
      <c r="G78" s="347">
        <v>0</v>
      </c>
      <c r="H78" s="347"/>
      <c r="I78" s="378">
        <f t="shared" si="42"/>
        <v>64</v>
      </c>
      <c r="J78" s="378">
        <f t="shared" si="43"/>
        <v>60</v>
      </c>
      <c r="K78" s="378">
        <f t="shared" si="44"/>
        <v>43</v>
      </c>
      <c r="L78" s="347">
        <v>43</v>
      </c>
      <c r="M78" s="347">
        <v>0</v>
      </c>
      <c r="N78" s="347">
        <v>16</v>
      </c>
      <c r="O78" s="347">
        <v>1</v>
      </c>
      <c r="P78" s="348">
        <v>0</v>
      </c>
      <c r="Q78" s="348">
        <v>4</v>
      </c>
      <c r="R78" s="348">
        <v>0</v>
      </c>
      <c r="S78" s="348">
        <v>0</v>
      </c>
      <c r="T78" s="378">
        <f t="shared" si="24"/>
        <v>21</v>
      </c>
      <c r="U78" s="379">
        <f t="shared" si="25"/>
        <v>0.7166666666666667</v>
      </c>
    </row>
    <row r="79" spans="1:21" s="184" customFormat="1" ht="13.5" customHeight="1">
      <c r="A79" s="345" t="s">
        <v>14</v>
      </c>
      <c r="B79" s="346" t="s">
        <v>443</v>
      </c>
      <c r="C79" s="347">
        <v>433</v>
      </c>
      <c r="D79" s="378">
        <f t="shared" si="41"/>
        <v>436</v>
      </c>
      <c r="E79" s="347">
        <v>133</v>
      </c>
      <c r="F79" s="347">
        <v>303</v>
      </c>
      <c r="G79" s="347">
        <v>3</v>
      </c>
      <c r="H79" s="347"/>
      <c r="I79" s="378">
        <f t="shared" si="42"/>
        <v>433</v>
      </c>
      <c r="J79" s="378">
        <f t="shared" si="43"/>
        <v>401</v>
      </c>
      <c r="K79" s="378">
        <f t="shared" si="44"/>
        <v>262</v>
      </c>
      <c r="L79" s="347">
        <v>261</v>
      </c>
      <c r="M79" s="347">
        <v>1</v>
      </c>
      <c r="N79" s="347">
        <v>139</v>
      </c>
      <c r="O79" s="347"/>
      <c r="P79" s="348"/>
      <c r="Q79" s="348">
        <v>32</v>
      </c>
      <c r="R79" s="348"/>
      <c r="S79" s="348"/>
      <c r="T79" s="378">
        <f t="shared" si="24"/>
        <v>171</v>
      </c>
      <c r="U79" s="379">
        <f t="shared" si="25"/>
        <v>0.6533665835411472</v>
      </c>
    </row>
    <row r="80" spans="1:21" s="184" customFormat="1" ht="13.5" customHeight="1">
      <c r="A80" s="345" t="s">
        <v>19</v>
      </c>
      <c r="B80" s="346" t="s">
        <v>445</v>
      </c>
      <c r="C80" s="347">
        <v>217</v>
      </c>
      <c r="D80" s="378">
        <f t="shared" si="41"/>
        <v>205</v>
      </c>
      <c r="E80" s="347">
        <v>84</v>
      </c>
      <c r="F80" s="347">
        <v>121</v>
      </c>
      <c r="G80" s="347">
        <v>3</v>
      </c>
      <c r="H80" s="347"/>
      <c r="I80" s="378">
        <f t="shared" si="42"/>
        <v>202</v>
      </c>
      <c r="J80" s="378">
        <f t="shared" si="43"/>
        <v>192</v>
      </c>
      <c r="K80" s="378">
        <f t="shared" si="44"/>
        <v>97</v>
      </c>
      <c r="L80" s="347">
        <v>97</v>
      </c>
      <c r="M80" s="347">
        <v>0</v>
      </c>
      <c r="N80" s="347">
        <v>93</v>
      </c>
      <c r="O80" s="347">
        <v>2</v>
      </c>
      <c r="P80" s="348"/>
      <c r="Q80" s="348">
        <v>10</v>
      </c>
      <c r="R80" s="348"/>
      <c r="S80" s="348"/>
      <c r="T80" s="378">
        <f t="shared" si="24"/>
        <v>105</v>
      </c>
      <c r="U80" s="379">
        <f t="shared" si="25"/>
        <v>0.5052083333333334</v>
      </c>
    </row>
    <row r="81" spans="1:21" s="184" customFormat="1" ht="13.5" customHeight="1">
      <c r="A81" s="345" t="s">
        <v>22</v>
      </c>
      <c r="B81" s="346" t="s">
        <v>461</v>
      </c>
      <c r="C81" s="347">
        <v>311</v>
      </c>
      <c r="D81" s="378">
        <f t="shared" si="41"/>
        <v>278</v>
      </c>
      <c r="E81" s="347">
        <v>83</v>
      </c>
      <c r="F81" s="347">
        <v>195</v>
      </c>
      <c r="G81" s="347">
        <v>1</v>
      </c>
      <c r="H81" s="347"/>
      <c r="I81" s="378">
        <f t="shared" si="42"/>
        <v>277</v>
      </c>
      <c r="J81" s="378">
        <f t="shared" si="43"/>
        <v>234</v>
      </c>
      <c r="K81" s="378">
        <f t="shared" si="44"/>
        <v>127</v>
      </c>
      <c r="L81" s="347">
        <v>124</v>
      </c>
      <c r="M81" s="347">
        <v>3</v>
      </c>
      <c r="N81" s="347">
        <v>107</v>
      </c>
      <c r="O81" s="347"/>
      <c r="P81" s="348"/>
      <c r="Q81" s="348">
        <v>43</v>
      </c>
      <c r="R81" s="348"/>
      <c r="S81" s="348"/>
      <c r="T81" s="378">
        <f t="shared" si="24"/>
        <v>150</v>
      </c>
      <c r="U81" s="379">
        <f t="shared" si="25"/>
        <v>0.5427350427350427</v>
      </c>
    </row>
    <row r="82" spans="1:21" s="184" customFormat="1" ht="13.5" customHeight="1">
      <c r="A82" s="345" t="s">
        <v>23</v>
      </c>
      <c r="B82" s="346" t="s">
        <v>444</v>
      </c>
      <c r="C82" s="347">
        <v>271</v>
      </c>
      <c r="D82" s="378">
        <f t="shared" si="41"/>
        <v>268</v>
      </c>
      <c r="E82" s="347">
        <v>84</v>
      </c>
      <c r="F82" s="347">
        <v>184</v>
      </c>
      <c r="G82" s="347">
        <v>2</v>
      </c>
      <c r="H82" s="347"/>
      <c r="I82" s="378">
        <f t="shared" si="42"/>
        <v>266</v>
      </c>
      <c r="J82" s="378">
        <f t="shared" si="43"/>
        <v>213</v>
      </c>
      <c r="K82" s="378">
        <f t="shared" si="44"/>
        <v>133</v>
      </c>
      <c r="L82" s="347">
        <v>131</v>
      </c>
      <c r="M82" s="347">
        <v>2</v>
      </c>
      <c r="N82" s="347">
        <v>80</v>
      </c>
      <c r="O82" s="347"/>
      <c r="P82" s="348"/>
      <c r="Q82" s="348">
        <v>53</v>
      </c>
      <c r="R82" s="348"/>
      <c r="S82" s="348"/>
      <c r="T82" s="378">
        <f t="shared" si="24"/>
        <v>133</v>
      </c>
      <c r="U82" s="379">
        <f t="shared" si="25"/>
        <v>0.6244131455399061</v>
      </c>
    </row>
    <row r="83" spans="1:21" s="184" customFormat="1" ht="13.5" customHeight="1">
      <c r="A83" s="345" t="s">
        <v>24</v>
      </c>
      <c r="B83" s="346" t="s">
        <v>446</v>
      </c>
      <c r="C83" s="347">
        <v>189</v>
      </c>
      <c r="D83" s="378">
        <f t="shared" si="41"/>
        <v>296</v>
      </c>
      <c r="E83" s="347">
        <v>107</v>
      </c>
      <c r="F83" s="347">
        <v>189</v>
      </c>
      <c r="G83" s="347"/>
      <c r="H83" s="347"/>
      <c r="I83" s="378">
        <f t="shared" si="42"/>
        <v>296</v>
      </c>
      <c r="J83" s="378">
        <f t="shared" si="43"/>
        <v>264</v>
      </c>
      <c r="K83" s="378">
        <f t="shared" si="44"/>
        <v>134</v>
      </c>
      <c r="L83" s="347">
        <v>133</v>
      </c>
      <c r="M83" s="347">
        <v>1</v>
      </c>
      <c r="N83" s="347">
        <v>130</v>
      </c>
      <c r="O83" s="347">
        <v>0</v>
      </c>
      <c r="P83" s="348">
        <v>0</v>
      </c>
      <c r="Q83" s="348">
        <v>32</v>
      </c>
      <c r="R83" s="348">
        <v>0</v>
      </c>
      <c r="S83" s="348">
        <v>0</v>
      </c>
      <c r="T83" s="378">
        <f t="shared" si="24"/>
        <v>162</v>
      </c>
      <c r="U83" s="379">
        <f t="shared" si="25"/>
        <v>0.5075757575757576</v>
      </c>
    </row>
    <row r="84" spans="1:21" s="184" customFormat="1" ht="13.5" customHeight="1">
      <c r="A84" s="345" t="s">
        <v>9</v>
      </c>
      <c r="B84" s="346"/>
      <c r="C84" s="347"/>
      <c r="D84" s="378"/>
      <c r="E84" s="347"/>
      <c r="F84" s="347"/>
      <c r="G84" s="347"/>
      <c r="H84" s="347"/>
      <c r="I84" s="378"/>
      <c r="J84" s="378"/>
      <c r="K84" s="378"/>
      <c r="L84" s="347"/>
      <c r="M84" s="347"/>
      <c r="N84" s="347"/>
      <c r="O84" s="347"/>
      <c r="P84" s="348"/>
      <c r="Q84" s="348"/>
      <c r="R84" s="348"/>
      <c r="S84" s="348"/>
      <c r="T84" s="378">
        <f t="shared" si="24"/>
        <v>0</v>
      </c>
      <c r="U84" s="379">
        <f t="shared" si="25"/>
      </c>
    </row>
    <row r="85" spans="1:21" s="184" customFormat="1" ht="17.25" customHeight="1">
      <c r="A85" s="376" t="s">
        <v>365</v>
      </c>
      <c r="B85" s="377" t="s">
        <v>366</v>
      </c>
      <c r="C85" s="378">
        <f>SUM(C86:C92)</f>
        <v>1451</v>
      </c>
      <c r="D85" s="378">
        <f aca="true" t="shared" si="46" ref="D85:D99">E85+F85</f>
        <v>1437</v>
      </c>
      <c r="E85" s="378">
        <f>SUM(E86:E92)</f>
        <v>763</v>
      </c>
      <c r="F85" s="378">
        <f>SUM(F86:F92)</f>
        <v>674</v>
      </c>
      <c r="G85" s="378">
        <f>SUM(G86:G92)</f>
        <v>3</v>
      </c>
      <c r="H85" s="378">
        <f>SUM(H86:H92)</f>
        <v>0</v>
      </c>
      <c r="I85" s="378">
        <f aca="true" t="shared" si="47" ref="I85:I99">J85+Q85+R85+S85</f>
        <v>1434</v>
      </c>
      <c r="J85" s="378">
        <f aca="true" t="shared" si="48" ref="J85:J99">SUM(K85,N85:P85)</f>
        <v>1060</v>
      </c>
      <c r="K85" s="378">
        <f aca="true" t="shared" si="49" ref="K85:K99">L85+M85</f>
        <v>512</v>
      </c>
      <c r="L85" s="378">
        <f aca="true" t="shared" si="50" ref="L85:S85">SUM(L86:L92)</f>
        <v>489</v>
      </c>
      <c r="M85" s="378">
        <f t="shared" si="50"/>
        <v>23</v>
      </c>
      <c r="N85" s="378">
        <f t="shared" si="50"/>
        <v>547</v>
      </c>
      <c r="O85" s="378">
        <f t="shared" si="50"/>
        <v>1</v>
      </c>
      <c r="P85" s="378">
        <f t="shared" si="50"/>
        <v>0</v>
      </c>
      <c r="Q85" s="378">
        <f t="shared" si="50"/>
        <v>370</v>
      </c>
      <c r="R85" s="378">
        <f t="shared" si="50"/>
        <v>3</v>
      </c>
      <c r="S85" s="378">
        <f t="shared" si="50"/>
        <v>1</v>
      </c>
      <c r="T85" s="378">
        <f t="shared" si="24"/>
        <v>922</v>
      </c>
      <c r="U85" s="379">
        <f t="shared" si="25"/>
        <v>0.4830188679245283</v>
      </c>
    </row>
    <row r="86" spans="1:21" s="184" customFormat="1" ht="13.5" customHeight="1">
      <c r="A86" s="345" t="s">
        <v>13</v>
      </c>
      <c r="B86" s="346" t="s">
        <v>399</v>
      </c>
      <c r="C86" s="347">
        <v>228</v>
      </c>
      <c r="D86" s="378">
        <f t="shared" si="46"/>
        <v>223</v>
      </c>
      <c r="E86" s="347">
        <v>108</v>
      </c>
      <c r="F86" s="347">
        <v>115</v>
      </c>
      <c r="G86" s="347"/>
      <c r="H86" s="347"/>
      <c r="I86" s="378">
        <f t="shared" si="47"/>
        <v>223</v>
      </c>
      <c r="J86" s="378">
        <f t="shared" si="48"/>
        <v>167</v>
      </c>
      <c r="K86" s="378">
        <f t="shared" si="49"/>
        <v>64</v>
      </c>
      <c r="L86" s="347">
        <v>60</v>
      </c>
      <c r="M86" s="347">
        <v>4</v>
      </c>
      <c r="N86" s="347">
        <v>103</v>
      </c>
      <c r="O86" s="347"/>
      <c r="P86" s="348"/>
      <c r="Q86" s="348">
        <v>56</v>
      </c>
      <c r="R86" s="348"/>
      <c r="S86" s="348"/>
      <c r="T86" s="378">
        <f t="shared" si="24"/>
        <v>159</v>
      </c>
      <c r="U86" s="379">
        <f t="shared" si="25"/>
        <v>0.38323353293413176</v>
      </c>
    </row>
    <row r="87" spans="1:21" s="184" customFormat="1" ht="13.5" customHeight="1">
      <c r="A87" s="345" t="s">
        <v>14</v>
      </c>
      <c r="B87" s="346" t="s">
        <v>400</v>
      </c>
      <c r="C87" s="347">
        <v>8</v>
      </c>
      <c r="D87" s="378">
        <f t="shared" si="46"/>
        <v>8</v>
      </c>
      <c r="E87" s="347">
        <v>0</v>
      </c>
      <c r="F87" s="347">
        <v>8</v>
      </c>
      <c r="G87" s="347"/>
      <c r="H87" s="347"/>
      <c r="I87" s="378">
        <f t="shared" si="47"/>
        <v>8</v>
      </c>
      <c r="J87" s="378">
        <f t="shared" si="48"/>
        <v>8</v>
      </c>
      <c r="K87" s="378">
        <f t="shared" si="49"/>
        <v>8</v>
      </c>
      <c r="L87" s="347">
        <v>8</v>
      </c>
      <c r="M87" s="347"/>
      <c r="N87" s="347"/>
      <c r="O87" s="347"/>
      <c r="P87" s="348"/>
      <c r="Q87" s="348">
        <v>0</v>
      </c>
      <c r="R87" s="348"/>
      <c r="S87" s="348"/>
      <c r="T87" s="378">
        <f t="shared" si="24"/>
        <v>0</v>
      </c>
      <c r="U87" s="379">
        <f t="shared" si="25"/>
        <v>1</v>
      </c>
    </row>
    <row r="88" spans="1:21" s="184" customFormat="1" ht="13.5" customHeight="1">
      <c r="A88" s="345" t="s">
        <v>19</v>
      </c>
      <c r="B88" s="346" t="s">
        <v>401</v>
      </c>
      <c r="C88" s="347">
        <v>327</v>
      </c>
      <c r="D88" s="378">
        <f t="shared" si="46"/>
        <v>320</v>
      </c>
      <c r="E88" s="347">
        <v>140</v>
      </c>
      <c r="F88" s="347">
        <v>180</v>
      </c>
      <c r="G88" s="347"/>
      <c r="H88" s="347"/>
      <c r="I88" s="378">
        <f t="shared" si="47"/>
        <v>320</v>
      </c>
      <c r="J88" s="378">
        <f t="shared" si="48"/>
        <v>247</v>
      </c>
      <c r="K88" s="378">
        <f t="shared" si="49"/>
        <v>164</v>
      </c>
      <c r="L88" s="347">
        <v>154</v>
      </c>
      <c r="M88" s="347">
        <v>10</v>
      </c>
      <c r="N88" s="347">
        <v>83</v>
      </c>
      <c r="O88" s="347"/>
      <c r="P88" s="348"/>
      <c r="Q88" s="348">
        <v>73</v>
      </c>
      <c r="R88" s="348"/>
      <c r="S88" s="348"/>
      <c r="T88" s="378">
        <f t="shared" si="24"/>
        <v>156</v>
      </c>
      <c r="U88" s="379">
        <f t="shared" si="25"/>
        <v>0.6639676113360324</v>
      </c>
    </row>
    <row r="89" spans="1:21" s="184" customFormat="1" ht="13.5" customHeight="1">
      <c r="A89" s="345" t="s">
        <v>22</v>
      </c>
      <c r="B89" s="346" t="s">
        <v>402</v>
      </c>
      <c r="C89" s="347">
        <v>351</v>
      </c>
      <c r="D89" s="378">
        <f t="shared" si="46"/>
        <v>330</v>
      </c>
      <c r="E89" s="347">
        <v>168</v>
      </c>
      <c r="F89" s="347">
        <v>162</v>
      </c>
      <c r="G89" s="347"/>
      <c r="H89" s="347"/>
      <c r="I89" s="378">
        <f t="shared" si="47"/>
        <v>330</v>
      </c>
      <c r="J89" s="378">
        <f t="shared" si="48"/>
        <v>246</v>
      </c>
      <c r="K89" s="378">
        <f t="shared" si="49"/>
        <v>134</v>
      </c>
      <c r="L89" s="347">
        <v>130</v>
      </c>
      <c r="M89" s="347">
        <v>4</v>
      </c>
      <c r="N89" s="347">
        <v>111</v>
      </c>
      <c r="O89" s="347">
        <v>1</v>
      </c>
      <c r="P89" s="348"/>
      <c r="Q89" s="348">
        <v>80</v>
      </c>
      <c r="R89" s="348">
        <v>3</v>
      </c>
      <c r="S89" s="348">
        <v>1</v>
      </c>
      <c r="T89" s="378">
        <f t="shared" si="24"/>
        <v>196</v>
      </c>
      <c r="U89" s="379">
        <f t="shared" si="25"/>
        <v>0.5447154471544715</v>
      </c>
    </row>
    <row r="90" spans="1:21" s="184" customFormat="1" ht="13.5" customHeight="1">
      <c r="A90" s="345" t="s">
        <v>23</v>
      </c>
      <c r="B90" s="346" t="s">
        <v>403</v>
      </c>
      <c r="C90" s="347">
        <v>291</v>
      </c>
      <c r="D90" s="378">
        <f t="shared" si="46"/>
        <v>323</v>
      </c>
      <c r="E90" s="347">
        <v>213</v>
      </c>
      <c r="F90" s="347">
        <v>110</v>
      </c>
      <c r="G90" s="347">
        <v>1</v>
      </c>
      <c r="H90" s="347"/>
      <c r="I90" s="378">
        <f t="shared" si="47"/>
        <v>322</v>
      </c>
      <c r="J90" s="378">
        <f t="shared" si="48"/>
        <v>234</v>
      </c>
      <c r="K90" s="378">
        <f t="shared" si="49"/>
        <v>61</v>
      </c>
      <c r="L90" s="347">
        <v>57</v>
      </c>
      <c r="M90" s="347">
        <v>4</v>
      </c>
      <c r="N90" s="347">
        <v>173</v>
      </c>
      <c r="O90" s="347"/>
      <c r="P90" s="348"/>
      <c r="Q90" s="348">
        <v>88</v>
      </c>
      <c r="R90" s="348"/>
      <c r="S90" s="348"/>
      <c r="T90" s="378">
        <f t="shared" si="24"/>
        <v>261</v>
      </c>
      <c r="U90" s="379">
        <f t="shared" si="25"/>
        <v>0.2606837606837607</v>
      </c>
    </row>
    <row r="91" spans="1:21" s="184" customFormat="1" ht="13.5" customHeight="1">
      <c r="A91" s="345" t="s">
        <v>24</v>
      </c>
      <c r="B91" s="346" t="s">
        <v>404</v>
      </c>
      <c r="C91" s="347">
        <v>246</v>
      </c>
      <c r="D91" s="378">
        <f t="shared" si="46"/>
        <v>233</v>
      </c>
      <c r="E91" s="347">
        <v>134</v>
      </c>
      <c r="F91" s="347">
        <v>99</v>
      </c>
      <c r="G91" s="347">
        <v>2</v>
      </c>
      <c r="H91" s="347"/>
      <c r="I91" s="378">
        <f t="shared" si="47"/>
        <v>231</v>
      </c>
      <c r="J91" s="378">
        <f t="shared" si="48"/>
        <v>158</v>
      </c>
      <c r="K91" s="378">
        <f t="shared" si="49"/>
        <v>81</v>
      </c>
      <c r="L91" s="347">
        <v>80</v>
      </c>
      <c r="M91" s="347">
        <v>1</v>
      </c>
      <c r="N91" s="347">
        <v>77</v>
      </c>
      <c r="O91" s="347"/>
      <c r="P91" s="348"/>
      <c r="Q91" s="348">
        <v>73</v>
      </c>
      <c r="R91" s="348"/>
      <c r="S91" s="348"/>
      <c r="T91" s="378">
        <f t="shared" si="24"/>
        <v>150</v>
      </c>
      <c r="U91" s="379">
        <f t="shared" si="25"/>
        <v>0.5126582278481012</v>
      </c>
    </row>
    <row r="92" spans="1:21" s="184" customFormat="1" ht="13.5" customHeight="1">
      <c r="A92" s="345" t="s">
        <v>9</v>
      </c>
      <c r="B92" s="346" t="s">
        <v>11</v>
      </c>
      <c r="C92" s="347"/>
      <c r="D92" s="378">
        <f t="shared" si="46"/>
        <v>0</v>
      </c>
      <c r="E92" s="347"/>
      <c r="F92" s="347"/>
      <c r="G92" s="347"/>
      <c r="H92" s="347"/>
      <c r="I92" s="378">
        <f t="shared" si="47"/>
        <v>0</v>
      </c>
      <c r="J92" s="378">
        <f t="shared" si="48"/>
        <v>0</v>
      </c>
      <c r="K92" s="378">
        <f t="shared" si="49"/>
        <v>0</v>
      </c>
      <c r="L92" s="347"/>
      <c r="M92" s="347"/>
      <c r="N92" s="347"/>
      <c r="O92" s="347"/>
      <c r="P92" s="348"/>
      <c r="Q92" s="348"/>
      <c r="R92" s="348"/>
      <c r="S92" s="348"/>
      <c r="T92" s="378">
        <f t="shared" si="24"/>
        <v>0</v>
      </c>
      <c r="U92" s="379">
        <f t="shared" si="25"/>
      </c>
    </row>
    <row r="93" spans="1:21" s="184" customFormat="1" ht="13.5" customHeight="1">
      <c r="A93" s="376" t="s">
        <v>367</v>
      </c>
      <c r="B93" s="377" t="s">
        <v>368</v>
      </c>
      <c r="C93" s="378">
        <f>SUM(C94:C100)</f>
        <v>902</v>
      </c>
      <c r="D93" s="378">
        <f t="shared" si="46"/>
        <v>1330</v>
      </c>
      <c r="E93" s="378">
        <f>SUM(E94:E100)</f>
        <v>428</v>
      </c>
      <c r="F93" s="378">
        <f>SUM(F94:F100)</f>
        <v>902</v>
      </c>
      <c r="G93" s="378">
        <f>SUM(G94:G100)</f>
        <v>32</v>
      </c>
      <c r="H93" s="378">
        <f>SUM(H94:H100)</f>
        <v>0</v>
      </c>
      <c r="I93" s="378">
        <f t="shared" si="47"/>
        <v>1298</v>
      </c>
      <c r="J93" s="378">
        <f t="shared" si="48"/>
        <v>1092</v>
      </c>
      <c r="K93" s="378">
        <f t="shared" si="49"/>
        <v>818</v>
      </c>
      <c r="L93" s="378">
        <f aca="true" t="shared" si="51" ref="L93:S93">SUM(L94:L100)</f>
        <v>807</v>
      </c>
      <c r="M93" s="378">
        <f t="shared" si="51"/>
        <v>11</v>
      </c>
      <c r="N93" s="378">
        <f t="shared" si="51"/>
        <v>273</v>
      </c>
      <c r="O93" s="378">
        <f t="shared" si="51"/>
        <v>0</v>
      </c>
      <c r="P93" s="378">
        <f t="shared" si="51"/>
        <v>1</v>
      </c>
      <c r="Q93" s="378">
        <f t="shared" si="51"/>
        <v>190</v>
      </c>
      <c r="R93" s="378">
        <f t="shared" si="51"/>
        <v>14</v>
      </c>
      <c r="S93" s="378">
        <f t="shared" si="51"/>
        <v>2</v>
      </c>
      <c r="T93" s="378">
        <f t="shared" si="24"/>
        <v>480</v>
      </c>
      <c r="U93" s="379">
        <f t="shared" si="25"/>
        <v>0.7490842490842491</v>
      </c>
    </row>
    <row r="94" spans="1:21" s="184" customFormat="1" ht="13.5" customHeight="1">
      <c r="A94" s="345">
        <v>1</v>
      </c>
      <c r="B94" s="346" t="s">
        <v>407</v>
      </c>
      <c r="C94" s="347">
        <v>215</v>
      </c>
      <c r="D94" s="378">
        <f t="shared" si="46"/>
        <v>222</v>
      </c>
      <c r="E94" s="347">
        <v>69</v>
      </c>
      <c r="F94" s="347">
        <v>153</v>
      </c>
      <c r="G94" s="347">
        <v>4</v>
      </c>
      <c r="H94" s="347"/>
      <c r="I94" s="378">
        <f t="shared" si="47"/>
        <v>218</v>
      </c>
      <c r="J94" s="378">
        <f t="shared" si="48"/>
        <v>183</v>
      </c>
      <c r="K94" s="378">
        <f t="shared" si="49"/>
        <v>141</v>
      </c>
      <c r="L94" s="347">
        <v>139</v>
      </c>
      <c r="M94" s="347">
        <v>2</v>
      </c>
      <c r="N94" s="347">
        <v>41</v>
      </c>
      <c r="O94" s="347">
        <v>0</v>
      </c>
      <c r="P94" s="348">
        <v>1</v>
      </c>
      <c r="Q94" s="348">
        <v>35</v>
      </c>
      <c r="R94" s="348"/>
      <c r="S94" s="348"/>
      <c r="T94" s="378">
        <f t="shared" si="24"/>
        <v>77</v>
      </c>
      <c r="U94" s="379">
        <f t="shared" si="25"/>
        <v>0.7704918032786885</v>
      </c>
    </row>
    <row r="95" spans="1:21" s="184" customFormat="1" ht="13.5" customHeight="1">
      <c r="A95" s="345">
        <v>2</v>
      </c>
      <c r="B95" s="346" t="s">
        <v>408</v>
      </c>
      <c r="C95" s="347">
        <v>134</v>
      </c>
      <c r="D95" s="378">
        <f t="shared" si="46"/>
        <v>280</v>
      </c>
      <c r="E95" s="347">
        <v>3</v>
      </c>
      <c r="F95" s="347">
        <v>277</v>
      </c>
      <c r="G95" s="347"/>
      <c r="H95" s="347"/>
      <c r="I95" s="378">
        <f t="shared" si="47"/>
        <v>280</v>
      </c>
      <c r="J95" s="378">
        <f t="shared" si="48"/>
        <v>277</v>
      </c>
      <c r="K95" s="378">
        <f t="shared" si="49"/>
        <v>277</v>
      </c>
      <c r="L95" s="347">
        <v>277</v>
      </c>
      <c r="M95" s="347"/>
      <c r="N95" s="347"/>
      <c r="O95" s="347"/>
      <c r="P95" s="348"/>
      <c r="Q95" s="348">
        <v>3</v>
      </c>
      <c r="R95" s="348"/>
      <c r="S95" s="348"/>
      <c r="T95" s="378">
        <f t="shared" si="24"/>
        <v>3</v>
      </c>
      <c r="U95" s="379">
        <f t="shared" si="25"/>
        <v>1</v>
      </c>
    </row>
    <row r="96" spans="1:21" s="184" customFormat="1" ht="13.5" customHeight="1">
      <c r="A96" s="345">
        <v>3</v>
      </c>
      <c r="B96" s="346" t="s">
        <v>406</v>
      </c>
      <c r="C96" s="347">
        <v>130</v>
      </c>
      <c r="D96" s="378">
        <f t="shared" si="46"/>
        <v>190</v>
      </c>
      <c r="E96" s="347">
        <v>72</v>
      </c>
      <c r="F96" s="347">
        <v>118</v>
      </c>
      <c r="G96" s="347">
        <v>1</v>
      </c>
      <c r="H96" s="347"/>
      <c r="I96" s="378">
        <f t="shared" si="47"/>
        <v>189</v>
      </c>
      <c r="J96" s="378">
        <f t="shared" si="48"/>
        <v>164</v>
      </c>
      <c r="K96" s="378">
        <f t="shared" si="49"/>
        <v>97</v>
      </c>
      <c r="L96" s="347">
        <v>92</v>
      </c>
      <c r="M96" s="347">
        <v>5</v>
      </c>
      <c r="N96" s="347">
        <v>67</v>
      </c>
      <c r="O96" s="347"/>
      <c r="P96" s="348"/>
      <c r="Q96" s="348">
        <v>21</v>
      </c>
      <c r="R96" s="348">
        <v>4</v>
      </c>
      <c r="S96" s="348"/>
      <c r="T96" s="378">
        <f t="shared" si="24"/>
        <v>92</v>
      </c>
      <c r="U96" s="379">
        <f t="shared" si="25"/>
        <v>0.5914634146341463</v>
      </c>
    </row>
    <row r="97" spans="1:21" s="184" customFormat="1" ht="13.5" customHeight="1">
      <c r="A97" s="345">
        <v>4</v>
      </c>
      <c r="B97" s="346" t="s">
        <v>409</v>
      </c>
      <c r="C97" s="347">
        <v>123</v>
      </c>
      <c r="D97" s="378">
        <f t="shared" si="46"/>
        <v>228</v>
      </c>
      <c r="E97" s="347">
        <v>103</v>
      </c>
      <c r="F97" s="347">
        <v>125</v>
      </c>
      <c r="G97" s="347">
        <v>4</v>
      </c>
      <c r="H97" s="347"/>
      <c r="I97" s="378">
        <f t="shared" si="47"/>
        <v>224</v>
      </c>
      <c r="J97" s="378">
        <f t="shared" si="48"/>
        <v>179</v>
      </c>
      <c r="K97" s="378">
        <f t="shared" si="49"/>
        <v>125</v>
      </c>
      <c r="L97" s="347">
        <v>123</v>
      </c>
      <c r="M97" s="347">
        <v>2</v>
      </c>
      <c r="N97" s="347">
        <v>54</v>
      </c>
      <c r="O97" s="347"/>
      <c r="P97" s="348"/>
      <c r="Q97" s="348">
        <v>43</v>
      </c>
      <c r="R97" s="348"/>
      <c r="S97" s="348">
        <v>2</v>
      </c>
      <c r="T97" s="378">
        <f t="shared" si="24"/>
        <v>99</v>
      </c>
      <c r="U97" s="379">
        <f t="shared" si="25"/>
        <v>0.6983240223463687</v>
      </c>
    </row>
    <row r="98" spans="1:21" s="184" customFormat="1" ht="13.5" customHeight="1">
      <c r="A98" s="345">
        <v>5</v>
      </c>
      <c r="B98" s="346" t="s">
        <v>410</v>
      </c>
      <c r="C98" s="347">
        <v>127</v>
      </c>
      <c r="D98" s="378">
        <f t="shared" si="46"/>
        <v>225</v>
      </c>
      <c r="E98" s="347">
        <v>108</v>
      </c>
      <c r="F98" s="347">
        <v>117</v>
      </c>
      <c r="G98" s="347"/>
      <c r="H98" s="347"/>
      <c r="I98" s="378">
        <f t="shared" si="47"/>
        <v>225</v>
      </c>
      <c r="J98" s="378">
        <f t="shared" si="48"/>
        <v>165</v>
      </c>
      <c r="K98" s="378">
        <f t="shared" si="49"/>
        <v>101</v>
      </c>
      <c r="L98" s="347">
        <v>100</v>
      </c>
      <c r="M98" s="347">
        <v>1</v>
      </c>
      <c r="N98" s="347">
        <v>64</v>
      </c>
      <c r="O98" s="347"/>
      <c r="P98" s="348"/>
      <c r="Q98" s="348">
        <v>57</v>
      </c>
      <c r="R98" s="348">
        <v>3</v>
      </c>
      <c r="S98" s="348"/>
      <c r="T98" s="378">
        <f t="shared" si="24"/>
        <v>124</v>
      </c>
      <c r="U98" s="379">
        <f t="shared" si="25"/>
        <v>0.6121212121212121</v>
      </c>
    </row>
    <row r="99" spans="1:21" s="184" customFormat="1" ht="13.5" customHeight="1">
      <c r="A99" s="345">
        <v>6</v>
      </c>
      <c r="B99" s="346" t="s">
        <v>405</v>
      </c>
      <c r="C99" s="347">
        <v>173</v>
      </c>
      <c r="D99" s="378">
        <f t="shared" si="46"/>
        <v>185</v>
      </c>
      <c r="E99" s="347">
        <v>73</v>
      </c>
      <c r="F99" s="347">
        <v>112</v>
      </c>
      <c r="G99" s="347">
        <v>23</v>
      </c>
      <c r="H99" s="347"/>
      <c r="I99" s="378">
        <f t="shared" si="47"/>
        <v>162</v>
      </c>
      <c r="J99" s="378">
        <f t="shared" si="48"/>
        <v>124</v>
      </c>
      <c r="K99" s="378">
        <f t="shared" si="49"/>
        <v>77</v>
      </c>
      <c r="L99" s="347">
        <v>76</v>
      </c>
      <c r="M99" s="347">
        <v>1</v>
      </c>
      <c r="N99" s="347">
        <v>47</v>
      </c>
      <c r="O99" s="347"/>
      <c r="P99" s="348"/>
      <c r="Q99" s="348">
        <v>31</v>
      </c>
      <c r="R99" s="348">
        <v>7</v>
      </c>
      <c r="S99" s="348"/>
      <c r="T99" s="378">
        <f t="shared" si="24"/>
        <v>85</v>
      </c>
      <c r="U99" s="379">
        <f t="shared" si="25"/>
        <v>0.6209677419354839</v>
      </c>
    </row>
    <row r="100" spans="1:21" s="184" customFormat="1" ht="13.5" customHeight="1">
      <c r="A100" s="345" t="s">
        <v>9</v>
      </c>
      <c r="B100" s="346"/>
      <c r="C100" s="347"/>
      <c r="D100" s="378"/>
      <c r="E100" s="347"/>
      <c r="F100" s="347"/>
      <c r="G100" s="347"/>
      <c r="H100" s="347"/>
      <c r="I100" s="378"/>
      <c r="J100" s="378"/>
      <c r="K100" s="378"/>
      <c r="L100" s="347"/>
      <c r="M100" s="347"/>
      <c r="N100" s="347"/>
      <c r="O100" s="347"/>
      <c r="P100" s="348"/>
      <c r="Q100" s="348"/>
      <c r="R100" s="348"/>
      <c r="S100" s="348"/>
      <c r="T100" s="378">
        <f t="shared" si="24"/>
        <v>0</v>
      </c>
      <c r="U100" s="379">
        <f t="shared" si="25"/>
      </c>
    </row>
    <row r="101" spans="1:21" s="184" customFormat="1" ht="17.25" customHeight="1">
      <c r="A101" s="376" t="s">
        <v>369</v>
      </c>
      <c r="B101" s="377" t="s">
        <v>370</v>
      </c>
      <c r="C101" s="378">
        <f>SUM(C102:C109)</f>
        <v>1219</v>
      </c>
      <c r="D101" s="378">
        <f>E101+F101</f>
        <v>1463</v>
      </c>
      <c r="E101" s="378">
        <f>SUM(E102:E109)</f>
        <v>849</v>
      </c>
      <c r="F101" s="378">
        <f>SUM(F102:F109)</f>
        <v>614</v>
      </c>
      <c r="G101" s="378">
        <f>SUM(G102:G109)</f>
        <v>8</v>
      </c>
      <c r="H101" s="378">
        <f>SUM(H102:H109)</f>
        <v>0</v>
      </c>
      <c r="I101" s="378">
        <f>J101+Q101+R101+S101</f>
        <v>1455</v>
      </c>
      <c r="J101" s="378">
        <f>SUM(K101,N101:P101)</f>
        <v>815</v>
      </c>
      <c r="K101" s="378">
        <f>L101+M101</f>
        <v>392</v>
      </c>
      <c r="L101" s="378">
        <f aca="true" t="shared" si="52" ref="L101:S101">SUM(L102:L109)</f>
        <v>372</v>
      </c>
      <c r="M101" s="378">
        <f t="shared" si="52"/>
        <v>20</v>
      </c>
      <c r="N101" s="378">
        <f t="shared" si="52"/>
        <v>423</v>
      </c>
      <c r="O101" s="378">
        <f t="shared" si="52"/>
        <v>0</v>
      </c>
      <c r="P101" s="378">
        <f t="shared" si="52"/>
        <v>0</v>
      </c>
      <c r="Q101" s="378">
        <f t="shared" si="52"/>
        <v>632</v>
      </c>
      <c r="R101" s="378">
        <f t="shared" si="52"/>
        <v>8</v>
      </c>
      <c r="S101" s="378">
        <f t="shared" si="52"/>
        <v>0</v>
      </c>
      <c r="T101" s="378">
        <f t="shared" si="24"/>
        <v>1063</v>
      </c>
      <c r="U101" s="379">
        <f t="shared" si="25"/>
        <v>0.48098159509202454</v>
      </c>
    </row>
    <row r="102" spans="1:21" s="184" customFormat="1" ht="13.5" customHeight="1">
      <c r="A102" s="345">
        <v>1</v>
      </c>
      <c r="B102" s="346" t="s">
        <v>447</v>
      </c>
      <c r="C102" s="347"/>
      <c r="D102" s="378">
        <f>E102+F102</f>
        <v>0</v>
      </c>
      <c r="E102" s="347">
        <v>0</v>
      </c>
      <c r="F102" s="347">
        <v>0</v>
      </c>
      <c r="G102" s="347">
        <v>0</v>
      </c>
      <c r="H102" s="347"/>
      <c r="I102" s="378">
        <f>J102+Q102+R102+S102</f>
        <v>0</v>
      </c>
      <c r="J102" s="378">
        <f>SUM(K102,N102:P102)</f>
        <v>0</v>
      </c>
      <c r="K102" s="378">
        <f>L102+M102</f>
        <v>0</v>
      </c>
      <c r="L102" s="347">
        <v>0</v>
      </c>
      <c r="M102" s="347">
        <v>0</v>
      </c>
      <c r="N102" s="347">
        <v>0</v>
      </c>
      <c r="O102" s="347">
        <v>0</v>
      </c>
      <c r="P102" s="348">
        <v>0</v>
      </c>
      <c r="Q102" s="348">
        <v>0</v>
      </c>
      <c r="R102" s="348">
        <v>0</v>
      </c>
      <c r="S102" s="348">
        <v>0</v>
      </c>
      <c r="T102" s="378">
        <f t="shared" si="24"/>
        <v>0</v>
      </c>
      <c r="U102" s="379">
        <f t="shared" si="25"/>
      </c>
    </row>
    <row r="103" spans="1:21" s="184" customFormat="1" ht="13.5" customHeight="1">
      <c r="A103" s="345">
        <v>2</v>
      </c>
      <c r="B103" s="346" t="s">
        <v>448</v>
      </c>
      <c r="C103" s="347">
        <v>205</v>
      </c>
      <c r="D103" s="378">
        <f aca="true" t="shared" si="53" ref="D103:D108">E103+F103</f>
        <v>282</v>
      </c>
      <c r="E103" s="347">
        <v>162</v>
      </c>
      <c r="F103" s="347">
        <v>120</v>
      </c>
      <c r="G103" s="347">
        <v>2</v>
      </c>
      <c r="H103" s="347"/>
      <c r="I103" s="378">
        <f aca="true" t="shared" si="54" ref="I103:I108">J103+Q103+R103+S103</f>
        <v>280</v>
      </c>
      <c r="J103" s="378">
        <f aca="true" t="shared" si="55" ref="J103:J108">SUM(K103,N103:P103)</f>
        <v>149</v>
      </c>
      <c r="K103" s="378">
        <f aca="true" t="shared" si="56" ref="K103:K108">L103+M103</f>
        <v>70</v>
      </c>
      <c r="L103" s="347">
        <v>64</v>
      </c>
      <c r="M103" s="347">
        <v>6</v>
      </c>
      <c r="N103" s="347">
        <v>79</v>
      </c>
      <c r="O103" s="347"/>
      <c r="P103" s="348"/>
      <c r="Q103" s="348">
        <v>130</v>
      </c>
      <c r="R103" s="348">
        <v>1</v>
      </c>
      <c r="S103" s="348"/>
      <c r="T103" s="378">
        <f t="shared" si="24"/>
        <v>210</v>
      </c>
      <c r="U103" s="379">
        <f t="shared" si="25"/>
        <v>0.4697986577181208</v>
      </c>
    </row>
    <row r="104" spans="1:21" s="184" customFormat="1" ht="13.5" customHeight="1">
      <c r="A104" s="345">
        <v>3</v>
      </c>
      <c r="B104" s="346" t="s">
        <v>449</v>
      </c>
      <c r="C104" s="347">
        <v>150</v>
      </c>
      <c r="D104" s="378">
        <f t="shared" si="53"/>
        <v>176</v>
      </c>
      <c r="E104" s="347">
        <v>102</v>
      </c>
      <c r="F104" s="347">
        <v>74</v>
      </c>
      <c r="G104" s="347">
        <v>1</v>
      </c>
      <c r="H104" s="347"/>
      <c r="I104" s="378">
        <f t="shared" si="54"/>
        <v>175</v>
      </c>
      <c r="J104" s="378">
        <f t="shared" si="55"/>
        <v>102</v>
      </c>
      <c r="K104" s="378">
        <f t="shared" si="56"/>
        <v>62</v>
      </c>
      <c r="L104" s="347">
        <v>58</v>
      </c>
      <c r="M104" s="347">
        <v>4</v>
      </c>
      <c r="N104" s="347">
        <v>40</v>
      </c>
      <c r="O104" s="347"/>
      <c r="P104" s="348"/>
      <c r="Q104" s="348">
        <v>73</v>
      </c>
      <c r="R104" s="348"/>
      <c r="S104" s="348"/>
      <c r="T104" s="378">
        <f t="shared" si="24"/>
        <v>113</v>
      </c>
      <c r="U104" s="379">
        <f t="shared" si="25"/>
        <v>0.6078431372549019</v>
      </c>
    </row>
    <row r="105" spans="1:21" s="184" customFormat="1" ht="13.5" customHeight="1">
      <c r="A105" s="345">
        <v>4</v>
      </c>
      <c r="B105" s="346" t="s">
        <v>450</v>
      </c>
      <c r="C105" s="347">
        <v>236</v>
      </c>
      <c r="D105" s="378">
        <f t="shared" si="53"/>
        <v>264</v>
      </c>
      <c r="E105" s="347">
        <v>166</v>
      </c>
      <c r="F105" s="347">
        <v>98</v>
      </c>
      <c r="G105" s="347">
        <v>1</v>
      </c>
      <c r="H105" s="347"/>
      <c r="I105" s="378">
        <f t="shared" si="54"/>
        <v>263</v>
      </c>
      <c r="J105" s="378">
        <f t="shared" si="55"/>
        <v>139</v>
      </c>
      <c r="K105" s="378">
        <f t="shared" si="56"/>
        <v>57</v>
      </c>
      <c r="L105" s="347">
        <v>54</v>
      </c>
      <c r="M105" s="347">
        <v>3</v>
      </c>
      <c r="N105" s="347">
        <v>82</v>
      </c>
      <c r="O105" s="347"/>
      <c r="P105" s="348"/>
      <c r="Q105" s="348">
        <v>124</v>
      </c>
      <c r="R105" s="348"/>
      <c r="S105" s="348"/>
      <c r="T105" s="378">
        <f t="shared" si="24"/>
        <v>206</v>
      </c>
      <c r="U105" s="379">
        <f t="shared" si="25"/>
        <v>0.41007194244604317</v>
      </c>
    </row>
    <row r="106" spans="1:21" s="184" customFormat="1" ht="13.5" customHeight="1">
      <c r="A106" s="345">
        <v>5</v>
      </c>
      <c r="B106" s="346" t="s">
        <v>451</v>
      </c>
      <c r="C106" s="347">
        <v>285</v>
      </c>
      <c r="D106" s="378">
        <f t="shared" si="53"/>
        <v>341</v>
      </c>
      <c r="E106" s="347">
        <v>175</v>
      </c>
      <c r="F106" s="347">
        <v>166</v>
      </c>
      <c r="G106" s="347">
        <v>1</v>
      </c>
      <c r="H106" s="347"/>
      <c r="I106" s="378">
        <f t="shared" si="54"/>
        <v>340</v>
      </c>
      <c r="J106" s="378">
        <f t="shared" si="55"/>
        <v>239</v>
      </c>
      <c r="K106" s="378">
        <f t="shared" si="56"/>
        <v>105</v>
      </c>
      <c r="L106" s="347">
        <v>100</v>
      </c>
      <c r="M106" s="347">
        <v>5</v>
      </c>
      <c r="N106" s="347">
        <v>134</v>
      </c>
      <c r="O106" s="347"/>
      <c r="P106" s="348"/>
      <c r="Q106" s="348">
        <v>101</v>
      </c>
      <c r="R106" s="348"/>
      <c r="S106" s="348"/>
      <c r="T106" s="378">
        <f t="shared" si="24"/>
        <v>235</v>
      </c>
      <c r="U106" s="379">
        <f t="shared" si="25"/>
        <v>0.4393305439330544</v>
      </c>
    </row>
    <row r="107" spans="1:21" s="184" customFormat="1" ht="13.5" customHeight="1">
      <c r="A107" s="345">
        <v>6</v>
      </c>
      <c r="B107" s="346" t="s">
        <v>452</v>
      </c>
      <c r="C107" s="347">
        <v>202</v>
      </c>
      <c r="D107" s="378">
        <f t="shared" si="53"/>
        <v>271</v>
      </c>
      <c r="E107" s="347">
        <v>192</v>
      </c>
      <c r="F107" s="347">
        <v>79</v>
      </c>
      <c r="G107" s="347">
        <v>3</v>
      </c>
      <c r="H107" s="347"/>
      <c r="I107" s="378">
        <f t="shared" si="54"/>
        <v>268</v>
      </c>
      <c r="J107" s="378">
        <f t="shared" si="55"/>
        <v>107</v>
      </c>
      <c r="K107" s="378">
        <f t="shared" si="56"/>
        <v>57</v>
      </c>
      <c r="L107" s="347">
        <v>56</v>
      </c>
      <c r="M107" s="347">
        <v>1</v>
      </c>
      <c r="N107" s="347">
        <v>50</v>
      </c>
      <c r="O107" s="347"/>
      <c r="P107" s="348"/>
      <c r="Q107" s="348">
        <v>161</v>
      </c>
      <c r="R107" s="348"/>
      <c r="S107" s="348"/>
      <c r="T107" s="378">
        <f t="shared" si="24"/>
        <v>211</v>
      </c>
      <c r="U107" s="379">
        <f t="shared" si="25"/>
        <v>0.5327102803738317</v>
      </c>
    </row>
    <row r="108" spans="1:21" s="184" customFormat="1" ht="13.5" customHeight="1">
      <c r="A108" s="345">
        <v>7</v>
      </c>
      <c r="B108" s="346" t="s">
        <v>453</v>
      </c>
      <c r="C108" s="347">
        <v>141</v>
      </c>
      <c r="D108" s="378">
        <f t="shared" si="53"/>
        <v>129</v>
      </c>
      <c r="E108" s="347">
        <v>52</v>
      </c>
      <c r="F108" s="347">
        <v>77</v>
      </c>
      <c r="G108" s="347">
        <v>0</v>
      </c>
      <c r="H108" s="347"/>
      <c r="I108" s="378">
        <f t="shared" si="54"/>
        <v>129</v>
      </c>
      <c r="J108" s="378">
        <f t="shared" si="55"/>
        <v>79</v>
      </c>
      <c r="K108" s="378">
        <f t="shared" si="56"/>
        <v>41</v>
      </c>
      <c r="L108" s="347">
        <v>40</v>
      </c>
      <c r="M108" s="347">
        <v>1</v>
      </c>
      <c r="N108" s="347">
        <v>38</v>
      </c>
      <c r="O108" s="347"/>
      <c r="P108" s="348"/>
      <c r="Q108" s="348">
        <v>43</v>
      </c>
      <c r="R108" s="348">
        <v>7</v>
      </c>
      <c r="S108" s="348"/>
      <c r="T108" s="378">
        <f t="shared" si="24"/>
        <v>88</v>
      </c>
      <c r="U108" s="379">
        <f t="shared" si="25"/>
        <v>0.5189873417721519</v>
      </c>
    </row>
    <row r="109" spans="1:21" s="184" customFormat="1" ht="13.5" customHeight="1">
      <c r="A109" s="345" t="s">
        <v>9</v>
      </c>
      <c r="B109" s="346" t="s">
        <v>11</v>
      </c>
      <c r="C109" s="347"/>
      <c r="D109" s="378">
        <f aca="true" t="shared" si="57" ref="D109:D116">E109+F109</f>
        <v>0</v>
      </c>
      <c r="E109" s="347"/>
      <c r="F109" s="347"/>
      <c r="G109" s="347"/>
      <c r="H109" s="347"/>
      <c r="I109" s="378">
        <f aca="true" t="shared" si="58" ref="I109:I116">J109+Q109+R109+S109</f>
        <v>0</v>
      </c>
      <c r="J109" s="378">
        <f aca="true" t="shared" si="59" ref="J109:J116">SUM(K109,N109:P109)</f>
        <v>0</v>
      </c>
      <c r="K109" s="378">
        <f aca="true" t="shared" si="60" ref="K109:K116">L109+M109</f>
        <v>0</v>
      </c>
      <c r="L109" s="347"/>
      <c r="M109" s="347"/>
      <c r="N109" s="347"/>
      <c r="O109" s="347"/>
      <c r="P109" s="348"/>
      <c r="Q109" s="348"/>
      <c r="R109" s="348"/>
      <c r="S109" s="348"/>
      <c r="T109" s="378">
        <f t="shared" si="24"/>
        <v>0</v>
      </c>
      <c r="U109" s="379">
        <f t="shared" si="25"/>
      </c>
    </row>
    <row r="110" spans="1:21" s="184" customFormat="1" ht="13.5" customHeight="1">
      <c r="A110" s="376" t="s">
        <v>371</v>
      </c>
      <c r="B110" s="377" t="s">
        <v>372</v>
      </c>
      <c r="C110" s="378">
        <f>SUM(C111:C117)</f>
        <v>1143</v>
      </c>
      <c r="D110" s="378">
        <f t="shared" si="57"/>
        <v>1841</v>
      </c>
      <c r="E110" s="378">
        <f>SUM(E111:E117)</f>
        <v>761</v>
      </c>
      <c r="F110" s="378">
        <f>SUM(F111:F117)</f>
        <v>1080</v>
      </c>
      <c r="G110" s="378">
        <f>SUM(G111:G117)</f>
        <v>4</v>
      </c>
      <c r="H110" s="378">
        <f>SUM(H111:H117)</f>
        <v>0</v>
      </c>
      <c r="I110" s="378">
        <f t="shared" si="58"/>
        <v>1837</v>
      </c>
      <c r="J110" s="378">
        <f t="shared" si="59"/>
        <v>1603</v>
      </c>
      <c r="K110" s="378">
        <f t="shared" si="60"/>
        <v>655</v>
      </c>
      <c r="L110" s="378">
        <f aca="true" t="shared" si="61" ref="L110:S110">SUM(L111:L117)</f>
        <v>646</v>
      </c>
      <c r="M110" s="378">
        <f t="shared" si="61"/>
        <v>9</v>
      </c>
      <c r="N110" s="378">
        <f t="shared" si="61"/>
        <v>947</v>
      </c>
      <c r="O110" s="378">
        <f t="shared" si="61"/>
        <v>1</v>
      </c>
      <c r="P110" s="378">
        <f t="shared" si="61"/>
        <v>0</v>
      </c>
      <c r="Q110" s="378">
        <f t="shared" si="61"/>
        <v>232</v>
      </c>
      <c r="R110" s="378">
        <f t="shared" si="61"/>
        <v>1</v>
      </c>
      <c r="S110" s="378">
        <f t="shared" si="61"/>
        <v>1</v>
      </c>
      <c r="T110" s="378">
        <f t="shared" si="24"/>
        <v>1182</v>
      </c>
      <c r="U110" s="379">
        <f t="shared" si="25"/>
        <v>0.4086088583905178</v>
      </c>
    </row>
    <row r="111" spans="1:21" s="184" customFormat="1" ht="13.5" customHeight="1">
      <c r="A111" s="345">
        <v>1</v>
      </c>
      <c r="B111" s="346" t="s">
        <v>454</v>
      </c>
      <c r="C111" s="347">
        <v>182</v>
      </c>
      <c r="D111" s="378">
        <f t="shared" si="57"/>
        <v>301</v>
      </c>
      <c r="E111" s="347">
        <v>112</v>
      </c>
      <c r="F111" s="347">
        <v>189</v>
      </c>
      <c r="G111" s="347"/>
      <c r="H111" s="347"/>
      <c r="I111" s="378">
        <f t="shared" si="58"/>
        <v>301</v>
      </c>
      <c r="J111" s="378">
        <f t="shared" si="59"/>
        <v>271</v>
      </c>
      <c r="K111" s="378">
        <f t="shared" si="60"/>
        <v>138</v>
      </c>
      <c r="L111" s="347">
        <v>138</v>
      </c>
      <c r="M111" s="347"/>
      <c r="N111" s="347">
        <v>133</v>
      </c>
      <c r="O111" s="347"/>
      <c r="P111" s="348"/>
      <c r="Q111" s="348">
        <v>30</v>
      </c>
      <c r="R111" s="348"/>
      <c r="S111" s="348"/>
      <c r="T111" s="378">
        <f t="shared" si="24"/>
        <v>163</v>
      </c>
      <c r="U111" s="379">
        <f t="shared" si="25"/>
        <v>0.5092250922509225</v>
      </c>
    </row>
    <row r="112" spans="1:21" s="184" customFormat="1" ht="13.5" customHeight="1">
      <c r="A112" s="345">
        <v>2</v>
      </c>
      <c r="B112" s="346" t="s">
        <v>455</v>
      </c>
      <c r="C112" s="347">
        <v>9</v>
      </c>
      <c r="D112" s="378">
        <f t="shared" si="57"/>
        <v>12</v>
      </c>
      <c r="E112" s="347">
        <v>2</v>
      </c>
      <c r="F112" s="347">
        <v>10</v>
      </c>
      <c r="G112" s="347"/>
      <c r="H112" s="347"/>
      <c r="I112" s="378">
        <f t="shared" si="58"/>
        <v>12</v>
      </c>
      <c r="J112" s="378">
        <f t="shared" si="59"/>
        <v>12</v>
      </c>
      <c r="K112" s="378">
        <f t="shared" si="60"/>
        <v>10</v>
      </c>
      <c r="L112" s="347">
        <v>10</v>
      </c>
      <c r="M112" s="347"/>
      <c r="N112" s="347">
        <v>2</v>
      </c>
      <c r="O112" s="347"/>
      <c r="P112" s="348"/>
      <c r="Q112" s="348"/>
      <c r="R112" s="348"/>
      <c r="S112" s="348"/>
      <c r="T112" s="378">
        <f>SUM(N112:S112)</f>
        <v>2</v>
      </c>
      <c r="U112" s="379">
        <f>IF(J112&lt;&gt;0,K112/J112,"")</f>
        <v>0.8333333333333334</v>
      </c>
    </row>
    <row r="113" spans="1:21" s="184" customFormat="1" ht="13.5" customHeight="1">
      <c r="A113" s="345">
        <v>3</v>
      </c>
      <c r="B113" s="346" t="s">
        <v>456</v>
      </c>
      <c r="C113" s="347">
        <v>207</v>
      </c>
      <c r="D113" s="378">
        <f t="shared" si="57"/>
        <v>348</v>
      </c>
      <c r="E113" s="347">
        <v>119</v>
      </c>
      <c r="F113" s="347">
        <v>229</v>
      </c>
      <c r="G113" s="347">
        <v>2</v>
      </c>
      <c r="H113" s="347"/>
      <c r="I113" s="378">
        <f t="shared" si="58"/>
        <v>346</v>
      </c>
      <c r="J113" s="378">
        <f t="shared" si="59"/>
        <v>316</v>
      </c>
      <c r="K113" s="378">
        <f t="shared" si="60"/>
        <v>110</v>
      </c>
      <c r="L113" s="347">
        <v>107</v>
      </c>
      <c r="M113" s="347">
        <v>3</v>
      </c>
      <c r="N113" s="347">
        <v>206</v>
      </c>
      <c r="O113" s="347"/>
      <c r="P113" s="348"/>
      <c r="Q113" s="348">
        <v>30</v>
      </c>
      <c r="R113" s="348"/>
      <c r="S113" s="348"/>
      <c r="T113" s="378">
        <f>SUM(N113:S113)</f>
        <v>236</v>
      </c>
      <c r="U113" s="379">
        <f>IF(J113&lt;&gt;0,K113/J113,"")</f>
        <v>0.34810126582278483</v>
      </c>
    </row>
    <row r="114" spans="1:21" s="184" customFormat="1" ht="13.5" customHeight="1">
      <c r="A114" s="345">
        <v>4</v>
      </c>
      <c r="B114" s="346" t="s">
        <v>457</v>
      </c>
      <c r="C114" s="347">
        <v>214</v>
      </c>
      <c r="D114" s="378">
        <f t="shared" si="57"/>
        <v>353</v>
      </c>
      <c r="E114" s="347">
        <v>140</v>
      </c>
      <c r="F114" s="347">
        <v>213</v>
      </c>
      <c r="G114" s="347">
        <v>2</v>
      </c>
      <c r="H114" s="347"/>
      <c r="I114" s="378">
        <f t="shared" si="58"/>
        <v>351</v>
      </c>
      <c r="J114" s="378">
        <f t="shared" si="59"/>
        <v>329</v>
      </c>
      <c r="K114" s="378">
        <f t="shared" si="60"/>
        <v>122</v>
      </c>
      <c r="L114" s="347">
        <v>121</v>
      </c>
      <c r="M114" s="347">
        <v>1</v>
      </c>
      <c r="N114" s="347">
        <v>207</v>
      </c>
      <c r="O114" s="347"/>
      <c r="P114" s="348"/>
      <c r="Q114" s="348">
        <v>20</v>
      </c>
      <c r="R114" s="348">
        <v>1</v>
      </c>
      <c r="S114" s="348">
        <v>1</v>
      </c>
      <c r="T114" s="378">
        <f>SUM(N114:S114)</f>
        <v>229</v>
      </c>
      <c r="U114" s="379">
        <f>IF(J114&lt;&gt;0,K114/J114,"")</f>
        <v>0.3708206686930091</v>
      </c>
    </row>
    <row r="115" spans="1:21" s="184" customFormat="1" ht="13.5" customHeight="1">
      <c r="A115" s="345">
        <v>5</v>
      </c>
      <c r="B115" s="346" t="s">
        <v>458</v>
      </c>
      <c r="C115" s="347">
        <v>366</v>
      </c>
      <c r="D115" s="378">
        <f t="shared" si="57"/>
        <v>549</v>
      </c>
      <c r="E115" s="347">
        <v>273</v>
      </c>
      <c r="F115" s="347">
        <v>276</v>
      </c>
      <c r="G115" s="347"/>
      <c r="H115" s="347"/>
      <c r="I115" s="378">
        <f t="shared" si="58"/>
        <v>549</v>
      </c>
      <c r="J115" s="378">
        <f t="shared" si="59"/>
        <v>429</v>
      </c>
      <c r="K115" s="378">
        <f t="shared" si="60"/>
        <v>163</v>
      </c>
      <c r="L115" s="347">
        <v>159</v>
      </c>
      <c r="M115" s="347">
        <v>4</v>
      </c>
      <c r="N115" s="347">
        <v>265</v>
      </c>
      <c r="O115" s="347">
        <v>1</v>
      </c>
      <c r="P115" s="348"/>
      <c r="Q115" s="348">
        <v>120</v>
      </c>
      <c r="R115" s="348"/>
      <c r="S115" s="348"/>
      <c r="T115" s="378">
        <f>SUM(N115:S115)</f>
        <v>386</v>
      </c>
      <c r="U115" s="379">
        <f>IF(J115&lt;&gt;0,K115/J115,"")</f>
        <v>0.37995337995337997</v>
      </c>
    </row>
    <row r="116" spans="1:21" s="184" customFormat="1" ht="13.5" customHeight="1">
      <c r="A116" s="345">
        <v>6</v>
      </c>
      <c r="B116" s="346" t="s">
        <v>459</v>
      </c>
      <c r="C116" s="347">
        <v>165</v>
      </c>
      <c r="D116" s="378">
        <f t="shared" si="57"/>
        <v>278</v>
      </c>
      <c r="E116" s="347">
        <v>115</v>
      </c>
      <c r="F116" s="347">
        <v>163</v>
      </c>
      <c r="G116" s="347"/>
      <c r="H116" s="347"/>
      <c r="I116" s="378">
        <f t="shared" si="58"/>
        <v>278</v>
      </c>
      <c r="J116" s="378">
        <f t="shared" si="59"/>
        <v>246</v>
      </c>
      <c r="K116" s="378">
        <f t="shared" si="60"/>
        <v>112</v>
      </c>
      <c r="L116" s="347">
        <v>111</v>
      </c>
      <c r="M116" s="347">
        <v>1</v>
      </c>
      <c r="N116" s="347">
        <v>134</v>
      </c>
      <c r="O116" s="347"/>
      <c r="P116" s="348"/>
      <c r="Q116" s="348">
        <v>32</v>
      </c>
      <c r="R116" s="348"/>
      <c r="S116" s="348"/>
      <c r="T116" s="378">
        <f>SUM(N116:S116)</f>
        <v>166</v>
      </c>
      <c r="U116" s="379">
        <f>IF(J116&lt;&gt;0,K116/J116,"")</f>
        <v>0.45528455284552843</v>
      </c>
    </row>
    <row r="117" spans="1:21" s="184" customFormat="1" ht="13.5" customHeight="1">
      <c r="A117" s="345" t="s">
        <v>9</v>
      </c>
      <c r="B117" s="346"/>
      <c r="C117" s="347"/>
      <c r="D117" s="378"/>
      <c r="E117" s="347"/>
      <c r="F117" s="347"/>
      <c r="G117" s="347"/>
      <c r="H117" s="347"/>
      <c r="I117" s="378"/>
      <c r="J117" s="378"/>
      <c r="K117" s="378"/>
      <c r="L117" s="347"/>
      <c r="M117" s="347"/>
      <c r="N117" s="347"/>
      <c r="O117" s="347"/>
      <c r="P117" s="348"/>
      <c r="Q117" s="348"/>
      <c r="R117" s="348"/>
      <c r="S117" s="348"/>
      <c r="T117" s="378"/>
      <c r="U117" s="379"/>
    </row>
    <row r="118" spans="1:21" s="358" customFormat="1" ht="18" customHeight="1">
      <c r="A118" s="451" t="str">
        <f>TT!C7</f>
        <v>Đồng Tháp, ngày 03 tháng 3 năm 2020</v>
      </c>
      <c r="B118" s="452"/>
      <c r="C118" s="452"/>
      <c r="D118" s="452"/>
      <c r="E118" s="452"/>
      <c r="F118" s="253"/>
      <c r="G118" s="253"/>
      <c r="H118" s="253"/>
      <c r="I118" s="354"/>
      <c r="J118" s="354"/>
      <c r="K118" s="354"/>
      <c r="L118" s="354"/>
      <c r="M118" s="354"/>
      <c r="N118" s="451" t="str">
        <f>TT!C4</f>
        <v>Đồng Tháp, ngày 03 tháng 3 năm 2020</v>
      </c>
      <c r="O118" s="452"/>
      <c r="P118" s="452"/>
      <c r="Q118" s="452"/>
      <c r="R118" s="452"/>
      <c r="S118" s="452"/>
      <c r="T118" s="452"/>
      <c r="U118" s="452"/>
    </row>
    <row r="119" spans="1:21" s="359" customFormat="1" ht="38.25" customHeight="1">
      <c r="A119" s="536" t="s">
        <v>299</v>
      </c>
      <c r="B119" s="537"/>
      <c r="C119" s="537"/>
      <c r="D119" s="537"/>
      <c r="E119" s="537"/>
      <c r="F119" s="254"/>
      <c r="G119" s="254"/>
      <c r="H119" s="254"/>
      <c r="I119" s="353"/>
      <c r="J119" s="353"/>
      <c r="K119" s="353"/>
      <c r="L119" s="353"/>
      <c r="M119" s="353"/>
      <c r="N119" s="538" t="str">
        <f>TT!C5</f>
        <v>KT. CỤC TRƯỞNG
PHÓ CỤC TRƯỞNG</v>
      </c>
      <c r="O119" s="538"/>
      <c r="P119" s="538"/>
      <c r="Q119" s="538"/>
      <c r="R119" s="538"/>
      <c r="S119" s="538"/>
      <c r="T119" s="538"/>
      <c r="U119" s="538"/>
    </row>
    <row r="120" spans="1:21" s="359" customFormat="1" ht="69.75" customHeight="1">
      <c r="A120" s="355"/>
      <c r="B120" s="355"/>
      <c r="C120" s="355"/>
      <c r="D120" s="355"/>
      <c r="E120" s="355"/>
      <c r="F120" s="356"/>
      <c r="G120" s="356"/>
      <c r="H120" s="356"/>
      <c r="I120" s="353"/>
      <c r="J120" s="353"/>
      <c r="K120" s="353"/>
      <c r="L120" s="353"/>
      <c r="M120" s="353"/>
      <c r="N120" s="353"/>
      <c r="O120" s="353"/>
      <c r="P120" s="356"/>
      <c r="Q120" s="385"/>
      <c r="R120" s="356"/>
      <c r="S120" s="353"/>
      <c r="T120" s="356"/>
      <c r="U120" s="356"/>
    </row>
    <row r="121" spans="1:21" s="359" customFormat="1" ht="15.75" customHeight="1">
      <c r="A121" s="539" t="str">
        <f>TT!C6</f>
        <v>Nguyễn Chí Hòa</v>
      </c>
      <c r="B121" s="539"/>
      <c r="C121" s="539"/>
      <c r="D121" s="539"/>
      <c r="E121" s="539"/>
      <c r="F121" s="357" t="s">
        <v>2</v>
      </c>
      <c r="G121" s="357"/>
      <c r="H121" s="357"/>
      <c r="I121" s="357"/>
      <c r="J121" s="357"/>
      <c r="K121" s="357"/>
      <c r="L121" s="357"/>
      <c r="M121" s="357"/>
      <c r="N121" s="540" t="str">
        <f>TT!C3</f>
        <v>Vũ Quang Hiện</v>
      </c>
      <c r="O121" s="540"/>
      <c r="P121" s="540"/>
      <c r="Q121" s="540"/>
      <c r="R121" s="540"/>
      <c r="S121" s="540"/>
      <c r="T121" s="540"/>
      <c r="U121" s="540"/>
    </row>
    <row r="122" spans="1:21" ht="15.75">
      <c r="A122" s="242"/>
      <c r="B122" s="242"/>
      <c r="C122" s="242"/>
      <c r="D122" s="242"/>
      <c r="E122" s="242"/>
      <c r="F122" s="242"/>
      <c r="G122" s="242"/>
      <c r="H122" s="242"/>
      <c r="I122" s="242"/>
      <c r="J122" s="242"/>
      <c r="K122" s="242"/>
      <c r="L122" s="242"/>
      <c r="M122" s="242"/>
      <c r="N122" s="255"/>
      <c r="O122" s="255"/>
      <c r="P122" s="255"/>
      <c r="Q122" s="255"/>
      <c r="R122" s="255"/>
      <c r="S122" s="255"/>
      <c r="T122" s="255"/>
      <c r="U122" s="255"/>
    </row>
    <row r="124" ht="57" customHeight="1"/>
    <row r="125" ht="39.75" customHeight="1"/>
    <row r="129" spans="3:21" ht="2.25" customHeight="1">
      <c r="C129" s="119" t="e">
        <f>#REF!+#REF!+#REF!+#REF!+#REF!+#REF!+#REF!+#REF!+#REF!+#REF!+#REF!+#REF!+#REF!</f>
        <v>#REF!</v>
      </c>
      <c r="D129" s="119" t="e">
        <f>#REF!+#REF!+#REF!+#REF!+#REF!+#REF!+#REF!+#REF!+#REF!+#REF!+#REF!+#REF!+#REF!</f>
        <v>#REF!</v>
      </c>
      <c r="E129" s="119" t="e">
        <f>#REF!+#REF!+#REF!+#REF!+#REF!+#REF!+#REF!+#REF!+#REF!+#REF!+#REF!+#REF!+#REF!</f>
        <v>#REF!</v>
      </c>
      <c r="F129" s="119" t="e">
        <f>#REF!+#REF!+#REF!+#REF!+#REF!+#REF!+#REF!+#REF!+#REF!+#REF!+#REF!+#REF!+#REF!</f>
        <v>#REF!</v>
      </c>
      <c r="G129" s="119" t="e">
        <f>#REF!+#REF!+#REF!+#REF!+#REF!+#REF!+#REF!+#REF!+#REF!+#REF!+#REF!+#REF!+#REF!</f>
        <v>#REF!</v>
      </c>
      <c r="H129" s="119" t="e">
        <f>#REF!+#REF!+#REF!+#REF!+#REF!+#REF!+#REF!+#REF!+#REF!+#REF!+#REF!+#REF!+#REF!</f>
        <v>#REF!</v>
      </c>
      <c r="I129" s="119" t="e">
        <f>#REF!+#REF!+#REF!+#REF!+#REF!+#REF!+#REF!+#REF!+#REF!+#REF!+#REF!+#REF!+#REF!</f>
        <v>#REF!</v>
      </c>
      <c r="J129" s="119" t="e">
        <f>#REF!+#REF!+#REF!+#REF!+#REF!+#REF!+#REF!+#REF!+#REF!+#REF!+#REF!+#REF!+#REF!</f>
        <v>#REF!</v>
      </c>
      <c r="K129" s="119" t="e">
        <f>#REF!+#REF!+#REF!+#REF!+#REF!+#REF!+#REF!+#REF!+#REF!+#REF!+#REF!+#REF!+#REF!</f>
        <v>#REF!</v>
      </c>
      <c r="L129" s="119" t="e">
        <f>#REF!+#REF!+#REF!+#REF!+#REF!+#REF!+#REF!+#REF!+#REF!+#REF!+#REF!+#REF!+#REF!</f>
        <v>#REF!</v>
      </c>
      <c r="M129" s="119" t="e">
        <f>#REF!+#REF!+#REF!+#REF!+#REF!+#REF!+#REF!+#REF!+#REF!+#REF!+#REF!+#REF!+#REF!</f>
        <v>#REF!</v>
      </c>
      <c r="N129" s="119" t="e">
        <f>#REF!+#REF!+#REF!+#REF!+#REF!+#REF!+#REF!+#REF!+#REF!+#REF!+#REF!+#REF!+#REF!</f>
        <v>#REF!</v>
      </c>
      <c r="O129" s="119" t="e">
        <f>#REF!+#REF!+#REF!+#REF!+#REF!+#REF!+#REF!+#REF!+#REF!+#REF!+#REF!+#REF!+#REF!</f>
        <v>#REF!</v>
      </c>
      <c r="P129" s="119" t="e">
        <f>#REF!+#REF!+#REF!+#REF!+#REF!+#REF!+#REF!+#REF!+#REF!+#REF!+#REF!+#REF!+#REF!</f>
        <v>#REF!</v>
      </c>
      <c r="Q129" s="119" t="e">
        <f>#REF!+#REF!+#REF!+#REF!+#REF!+#REF!+#REF!+#REF!+#REF!+#REF!+#REF!+#REF!+#REF!</f>
        <v>#REF!</v>
      </c>
      <c r="R129" s="119" t="e">
        <f>#REF!+#REF!+#REF!+#REF!+#REF!+#REF!+#REF!+#REF!+#REF!+#REF!+#REF!+#REF!+#REF!</f>
        <v>#REF!</v>
      </c>
      <c r="S129" s="119" t="e">
        <f>#REF!+#REF!+#REF!+#REF!+#REF!+#REF!+#REF!+#REF!+#REF!+#REF!+#REF!+#REF!+#REF!</f>
        <v>#REF!</v>
      </c>
      <c r="T129" s="119" t="e">
        <f>#REF!+#REF!+#REF!+#REF!+#REF!+#REF!+#REF!+#REF!+#REF!+#REF!+#REF!+#REF!+#REF!</f>
        <v>#REF!</v>
      </c>
      <c r="U129" s="379" t="e">
        <f>IF(J129&lt;&gt;0,K129/J129,"")</f>
        <v>#REF!</v>
      </c>
    </row>
  </sheetData>
  <sheetProtection formatCells="0" formatColumns="0" formatRows="0" insertRows="0" deleteRows="0"/>
  <mergeCells count="35">
    <mergeCell ref="A118:E118"/>
    <mergeCell ref="N118:U118"/>
    <mergeCell ref="A119:E119"/>
    <mergeCell ref="N119:U119"/>
    <mergeCell ref="A121:E121"/>
    <mergeCell ref="N121:U121"/>
    <mergeCell ref="A8:B8"/>
    <mergeCell ref="S4:S7"/>
    <mergeCell ref="H3:H7"/>
    <mergeCell ref="A9:B9"/>
    <mergeCell ref="P5:P7"/>
    <mergeCell ref="F4:F7"/>
    <mergeCell ref="E4:E7"/>
    <mergeCell ref="B3:B7"/>
    <mergeCell ref="J3:S3"/>
    <mergeCell ref="K5:K7"/>
    <mergeCell ref="P2:U2"/>
    <mergeCell ref="T3:T7"/>
    <mergeCell ref="G3:G7"/>
    <mergeCell ref="R4:R7"/>
    <mergeCell ref="A3:A7"/>
    <mergeCell ref="U3:U7"/>
    <mergeCell ref="L5:M6"/>
    <mergeCell ref="N5:N7"/>
    <mergeCell ref="I3:I7"/>
    <mergeCell ref="A1:D1"/>
    <mergeCell ref="E1:O1"/>
    <mergeCell ref="P1:U1"/>
    <mergeCell ref="C3:C7"/>
    <mergeCell ref="D3:D7"/>
    <mergeCell ref="E3:F3"/>
    <mergeCell ref="K4:P4"/>
    <mergeCell ref="O5:O7"/>
    <mergeCell ref="Q4:Q7"/>
    <mergeCell ref="J4:J7"/>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asus</cp:lastModifiedBy>
  <cp:lastPrinted>2020-02-28T08:09:16Z</cp:lastPrinted>
  <dcterms:created xsi:type="dcterms:W3CDTF">2004-03-07T02:36:29Z</dcterms:created>
  <dcterms:modified xsi:type="dcterms:W3CDTF">2020-03-03T08:18:39Z</dcterms:modified>
  <cp:category/>
  <cp:version/>
  <cp:contentType/>
  <cp:contentStatus/>
</cp:coreProperties>
</file>